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11. 홈페이지\"/>
    </mc:Choice>
  </mc:AlternateContent>
  <xr:revisionPtr revIDLastSave="0" documentId="8_{BB5EA7E2-6A63-4BE6-8802-9664DBAABF31}" xr6:coauthVersionLast="47" xr6:coauthVersionMax="47" xr10:uidLastSave="{00000000-0000-0000-0000-000000000000}"/>
  <bookViews>
    <workbookView xWindow="-110" yWindow="-110" windowWidth="29020" windowHeight="17500" tabRatio="749" activeTab="1" xr2:uid="{00000000-000D-0000-FFFF-FFFF00000000}"/>
  </bookViews>
  <sheets>
    <sheet name="00_Index" sheetId="1" r:id="rId1"/>
    <sheet name="Report" sheetId="2" r:id="rId2"/>
    <sheet name="02_가정" sheetId="3" r:id="rId3"/>
    <sheet name="(연간) Revenue" sheetId="4" r:id="rId4"/>
    <sheet name="(연간) Expenses" sheetId="5" r:id="rId5"/>
    <sheet name="(월간) 추정손익" sheetId="6" r:id="rId6"/>
    <sheet name="08_CapEx" sheetId="7" r:id="rId7"/>
    <sheet name="09_운전자본" sheetId="8" r:id="rId8"/>
    <sheet name="10_WACC" sheetId="9" r:id="rId9"/>
    <sheet name="11_DCF" sheetId="10" r:id="rId10"/>
    <sheet name="12_민감도" sheetId="11" r:id="rId11"/>
    <sheet name="13_교차검증" sheetId="12" r:id="rId12"/>
    <sheet name="0A_Glossary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7" i="6" l="1"/>
  <c r="N105" i="6"/>
  <c r="C13" i="12"/>
  <c r="B7" i="11"/>
  <c r="B5" i="11"/>
  <c r="C16" i="10"/>
  <c r="B9" i="11" s="1"/>
  <c r="H10" i="10"/>
  <c r="F10" i="10"/>
  <c r="C24" i="9"/>
  <c r="C23" i="9"/>
  <c r="C21" i="9"/>
  <c r="C20" i="12" s="1"/>
  <c r="C16" i="9"/>
  <c r="C8" i="9"/>
  <c r="C10" i="9" s="1"/>
  <c r="C6" i="9"/>
  <c r="C5" i="9"/>
  <c r="C4" i="9"/>
  <c r="E10" i="8"/>
  <c r="C10" i="8"/>
  <c r="C9" i="8"/>
  <c r="E8" i="8"/>
  <c r="C8" i="8"/>
  <c r="C7" i="8"/>
  <c r="C6" i="8"/>
  <c r="E6" i="8" s="1"/>
  <c r="E5" i="8"/>
  <c r="E4" i="8"/>
  <c r="E3" i="8"/>
  <c r="J13" i="7"/>
  <c r="I10" i="10" s="1"/>
  <c r="I13" i="7"/>
  <c r="H13" i="7"/>
  <c r="G10" i="10" s="1"/>
  <c r="G13" i="7"/>
  <c r="F13" i="7"/>
  <c r="E10" i="10" s="1"/>
  <c r="G9" i="7"/>
  <c r="F9" i="7"/>
  <c r="C8" i="7"/>
  <c r="J9" i="7" s="1"/>
  <c r="F6" i="7"/>
  <c r="C5" i="7"/>
  <c r="F120" i="6"/>
  <c r="E120" i="6"/>
  <c r="H119" i="6"/>
  <c r="H120" i="6" s="1"/>
  <c r="G119" i="6"/>
  <c r="G120" i="6" s="1"/>
  <c r="E119" i="6"/>
  <c r="F119" i="6" s="1"/>
  <c r="H118" i="6"/>
  <c r="G118" i="6"/>
  <c r="F118" i="6"/>
  <c r="E117" i="6"/>
  <c r="F117" i="6" s="1"/>
  <c r="G117" i="6" s="1"/>
  <c r="H117" i="6" s="1"/>
  <c r="I117" i="6" s="1"/>
  <c r="E116" i="6"/>
  <c r="E115" i="6"/>
  <c r="F115" i="6" s="1"/>
  <c r="E113" i="6"/>
  <c r="F112" i="6"/>
  <c r="E112" i="6"/>
  <c r="E111" i="6"/>
  <c r="F111" i="6" s="1"/>
  <c r="G111" i="6" s="1"/>
  <c r="F107" i="6"/>
  <c r="G107" i="6" s="1"/>
  <c r="H107" i="6" s="1"/>
  <c r="I107" i="6" s="1"/>
  <c r="J107" i="6" s="1"/>
  <c r="K107" i="6" s="1"/>
  <c r="L107" i="6" s="1"/>
  <c r="M107" i="6" s="1"/>
  <c r="N107" i="6" s="1"/>
  <c r="O107" i="6" s="1"/>
  <c r="P107" i="6" s="1"/>
  <c r="Q107" i="6" s="1"/>
  <c r="R107" i="6" s="1"/>
  <c r="S107" i="6" s="1"/>
  <c r="T107" i="6" s="1"/>
  <c r="U107" i="6" s="1"/>
  <c r="V107" i="6" s="1"/>
  <c r="W107" i="6" s="1"/>
  <c r="X107" i="6" s="1"/>
  <c r="Y107" i="6" s="1"/>
  <c r="Z107" i="6" s="1"/>
  <c r="AA107" i="6" s="1"/>
  <c r="AB107" i="6" s="1"/>
  <c r="AC107" i="6" s="1"/>
  <c r="AD107" i="6" s="1"/>
  <c r="AE107" i="6" s="1"/>
  <c r="AF107" i="6" s="1"/>
  <c r="AG107" i="6" s="1"/>
  <c r="AH107" i="6" s="1"/>
  <c r="AI107" i="6" s="1"/>
  <c r="AJ107" i="6" s="1"/>
  <c r="AK107" i="6" s="1"/>
  <c r="AL107" i="6" s="1"/>
  <c r="AM107" i="6" s="1"/>
  <c r="AN107" i="6" s="1"/>
  <c r="AO107" i="6" s="1"/>
  <c r="AP107" i="6" s="1"/>
  <c r="AQ107" i="6" s="1"/>
  <c r="AR107" i="6" s="1"/>
  <c r="AS107" i="6" s="1"/>
  <c r="AT107" i="6" s="1"/>
  <c r="AU107" i="6" s="1"/>
  <c r="AV107" i="6" s="1"/>
  <c r="AW107" i="6" s="1"/>
  <c r="AX107" i="6" s="1"/>
  <c r="AY107" i="6" s="1"/>
  <c r="AZ107" i="6" s="1"/>
  <c r="BA107" i="6" s="1"/>
  <c r="BB107" i="6" s="1"/>
  <c r="BC107" i="6" s="1"/>
  <c r="BD107" i="6" s="1"/>
  <c r="BE107" i="6" s="1"/>
  <c r="BF107" i="6" s="1"/>
  <c r="BG107" i="6" s="1"/>
  <c r="BH107" i="6" s="1"/>
  <c r="BI107" i="6" s="1"/>
  <c r="BJ107" i="6" s="1"/>
  <c r="BK107" i="6" s="1"/>
  <c r="BL107" i="6" s="1"/>
  <c r="E107" i="6"/>
  <c r="X105" i="6"/>
  <c r="Y105" i="6" s="1"/>
  <c r="Z105" i="6" s="1"/>
  <c r="AA105" i="6" s="1"/>
  <c r="AB105" i="6" s="1"/>
  <c r="AC105" i="6" s="1"/>
  <c r="AD105" i="6" s="1"/>
  <c r="AE105" i="6" s="1"/>
  <c r="AF105" i="6" s="1"/>
  <c r="AG105" i="6" s="1"/>
  <c r="AH105" i="6" s="1"/>
  <c r="AI105" i="6" s="1"/>
  <c r="AJ105" i="6" s="1"/>
  <c r="AK105" i="6" s="1"/>
  <c r="AL105" i="6" s="1"/>
  <c r="AM105" i="6" s="1"/>
  <c r="AN105" i="6" s="1"/>
  <c r="AO105" i="6" s="1"/>
  <c r="AP105" i="6" s="1"/>
  <c r="AQ105" i="6" s="1"/>
  <c r="AR105" i="6" s="1"/>
  <c r="AS105" i="6" s="1"/>
  <c r="AT105" i="6" s="1"/>
  <c r="AU105" i="6" s="1"/>
  <c r="AV105" i="6" s="1"/>
  <c r="AW105" i="6" s="1"/>
  <c r="AX105" i="6" s="1"/>
  <c r="AY105" i="6" s="1"/>
  <c r="AZ105" i="6" s="1"/>
  <c r="BA105" i="6" s="1"/>
  <c r="BB105" i="6" s="1"/>
  <c r="BC105" i="6" s="1"/>
  <c r="BD105" i="6" s="1"/>
  <c r="BE105" i="6" s="1"/>
  <c r="BF105" i="6" s="1"/>
  <c r="BG105" i="6" s="1"/>
  <c r="BH105" i="6" s="1"/>
  <c r="BI105" i="6" s="1"/>
  <c r="BJ105" i="6" s="1"/>
  <c r="BK105" i="6" s="1"/>
  <c r="BL105" i="6" s="1"/>
  <c r="E105" i="6"/>
  <c r="F105" i="6" s="1"/>
  <c r="G105" i="6" s="1"/>
  <c r="H105" i="6" s="1"/>
  <c r="I105" i="6" s="1"/>
  <c r="J105" i="6" s="1"/>
  <c r="K105" i="6" s="1"/>
  <c r="L105" i="6" s="1"/>
  <c r="M105" i="6" s="1"/>
  <c r="O105" i="6" s="1"/>
  <c r="P105" i="6" s="1"/>
  <c r="Q105" i="6" s="1"/>
  <c r="R105" i="6" s="1"/>
  <c r="S105" i="6" s="1"/>
  <c r="T105" i="6" s="1"/>
  <c r="U105" i="6" s="1"/>
  <c r="V105" i="6" s="1"/>
  <c r="W105" i="6" s="1"/>
  <c r="G103" i="6"/>
  <c r="H103" i="6" s="1"/>
  <c r="I103" i="6" s="1"/>
  <c r="J103" i="6" s="1"/>
  <c r="K103" i="6" s="1"/>
  <c r="L103" i="6" s="1"/>
  <c r="M103" i="6" s="1"/>
  <c r="N103" i="6" s="1"/>
  <c r="O103" i="6" s="1"/>
  <c r="P103" i="6" s="1"/>
  <c r="Q103" i="6" s="1"/>
  <c r="R103" i="6" s="1"/>
  <c r="S103" i="6" s="1"/>
  <c r="T103" i="6" s="1"/>
  <c r="U103" i="6" s="1"/>
  <c r="V103" i="6" s="1"/>
  <c r="W103" i="6" s="1"/>
  <c r="X103" i="6" s="1"/>
  <c r="Y103" i="6" s="1"/>
  <c r="Z103" i="6" s="1"/>
  <c r="AA103" i="6" s="1"/>
  <c r="AB103" i="6" s="1"/>
  <c r="AC103" i="6" s="1"/>
  <c r="AD103" i="6" s="1"/>
  <c r="AE103" i="6" s="1"/>
  <c r="AF103" i="6" s="1"/>
  <c r="AG103" i="6" s="1"/>
  <c r="AH103" i="6" s="1"/>
  <c r="AI103" i="6" s="1"/>
  <c r="AJ103" i="6" s="1"/>
  <c r="AK103" i="6" s="1"/>
  <c r="AL103" i="6" s="1"/>
  <c r="AM103" i="6" s="1"/>
  <c r="AN103" i="6" s="1"/>
  <c r="AO103" i="6" s="1"/>
  <c r="AP103" i="6" s="1"/>
  <c r="AQ103" i="6" s="1"/>
  <c r="AR103" i="6" s="1"/>
  <c r="AS103" i="6" s="1"/>
  <c r="AT103" i="6" s="1"/>
  <c r="AU103" i="6" s="1"/>
  <c r="AV103" i="6" s="1"/>
  <c r="AW103" i="6" s="1"/>
  <c r="AX103" i="6" s="1"/>
  <c r="AY103" i="6" s="1"/>
  <c r="AZ103" i="6" s="1"/>
  <c r="BA103" i="6" s="1"/>
  <c r="BB103" i="6" s="1"/>
  <c r="BC103" i="6" s="1"/>
  <c r="BD103" i="6" s="1"/>
  <c r="BE103" i="6" s="1"/>
  <c r="BF103" i="6" s="1"/>
  <c r="BG103" i="6" s="1"/>
  <c r="BH103" i="6" s="1"/>
  <c r="BI103" i="6" s="1"/>
  <c r="BJ103" i="6" s="1"/>
  <c r="BK103" i="6" s="1"/>
  <c r="BL103" i="6" s="1"/>
  <c r="E103" i="6"/>
  <c r="F103" i="6" s="1"/>
  <c r="F101" i="6"/>
  <c r="G101" i="6" s="1"/>
  <c r="H101" i="6" s="1"/>
  <c r="I101" i="6" s="1"/>
  <c r="J101" i="6" s="1"/>
  <c r="K101" i="6" s="1"/>
  <c r="L101" i="6" s="1"/>
  <c r="M101" i="6" s="1"/>
  <c r="N101" i="6" s="1"/>
  <c r="O101" i="6" s="1"/>
  <c r="P101" i="6" s="1"/>
  <c r="Q101" i="6" s="1"/>
  <c r="R101" i="6" s="1"/>
  <c r="S101" i="6" s="1"/>
  <c r="T101" i="6" s="1"/>
  <c r="U101" i="6" s="1"/>
  <c r="V101" i="6" s="1"/>
  <c r="W101" i="6" s="1"/>
  <c r="X101" i="6" s="1"/>
  <c r="Y101" i="6" s="1"/>
  <c r="Z101" i="6" s="1"/>
  <c r="AA101" i="6" s="1"/>
  <c r="AB101" i="6" s="1"/>
  <c r="AC101" i="6" s="1"/>
  <c r="AD101" i="6" s="1"/>
  <c r="AE101" i="6" s="1"/>
  <c r="AF101" i="6" s="1"/>
  <c r="AG101" i="6" s="1"/>
  <c r="AH101" i="6" s="1"/>
  <c r="AI101" i="6" s="1"/>
  <c r="AJ101" i="6" s="1"/>
  <c r="AK101" i="6" s="1"/>
  <c r="AL101" i="6" s="1"/>
  <c r="AM101" i="6" s="1"/>
  <c r="AN101" i="6" s="1"/>
  <c r="AO101" i="6" s="1"/>
  <c r="AP101" i="6" s="1"/>
  <c r="AQ101" i="6" s="1"/>
  <c r="AR101" i="6" s="1"/>
  <c r="AS101" i="6" s="1"/>
  <c r="AT101" i="6" s="1"/>
  <c r="AU101" i="6" s="1"/>
  <c r="AV101" i="6" s="1"/>
  <c r="AW101" i="6" s="1"/>
  <c r="AX101" i="6" s="1"/>
  <c r="AY101" i="6" s="1"/>
  <c r="AZ101" i="6" s="1"/>
  <c r="BA101" i="6" s="1"/>
  <c r="BB101" i="6" s="1"/>
  <c r="BC101" i="6" s="1"/>
  <c r="BD101" i="6" s="1"/>
  <c r="BE101" i="6" s="1"/>
  <c r="BF101" i="6" s="1"/>
  <c r="BG101" i="6" s="1"/>
  <c r="BH101" i="6" s="1"/>
  <c r="BI101" i="6" s="1"/>
  <c r="BJ101" i="6" s="1"/>
  <c r="BK101" i="6" s="1"/>
  <c r="BL101" i="6" s="1"/>
  <c r="E101" i="6"/>
  <c r="H97" i="6"/>
  <c r="I97" i="6" s="1"/>
  <c r="J97" i="6" s="1"/>
  <c r="L97" i="6" s="1"/>
  <c r="M97" i="6" s="1"/>
  <c r="N97" i="6" s="1"/>
  <c r="O97" i="6" s="1"/>
  <c r="P97" i="6" s="1"/>
  <c r="Q97" i="6" s="1"/>
  <c r="R97" i="6" s="1"/>
  <c r="S97" i="6" s="1"/>
  <c r="T97" i="6" s="1"/>
  <c r="U97" i="6" s="1"/>
  <c r="V97" i="6" s="1"/>
  <c r="W97" i="6" s="1"/>
  <c r="X97" i="6" s="1"/>
  <c r="Y97" i="6" s="1"/>
  <c r="Z97" i="6" s="1"/>
  <c r="AA97" i="6" s="1"/>
  <c r="AB97" i="6" s="1"/>
  <c r="AC97" i="6" s="1"/>
  <c r="AD97" i="6" s="1"/>
  <c r="AE97" i="6" s="1"/>
  <c r="AF97" i="6" s="1"/>
  <c r="AG97" i="6" s="1"/>
  <c r="AH97" i="6" s="1"/>
  <c r="AI97" i="6" s="1"/>
  <c r="AJ97" i="6" s="1"/>
  <c r="AK97" i="6" s="1"/>
  <c r="AL97" i="6" s="1"/>
  <c r="AM97" i="6" s="1"/>
  <c r="AN97" i="6" s="1"/>
  <c r="AO97" i="6" s="1"/>
  <c r="AP97" i="6" s="1"/>
  <c r="AQ97" i="6" s="1"/>
  <c r="AR97" i="6" s="1"/>
  <c r="AS97" i="6" s="1"/>
  <c r="AT97" i="6" s="1"/>
  <c r="AU97" i="6" s="1"/>
  <c r="AV97" i="6" s="1"/>
  <c r="AW97" i="6" s="1"/>
  <c r="AX97" i="6" s="1"/>
  <c r="AY97" i="6" s="1"/>
  <c r="AZ97" i="6" s="1"/>
  <c r="BA97" i="6" s="1"/>
  <c r="BB97" i="6" s="1"/>
  <c r="BC97" i="6" s="1"/>
  <c r="BD97" i="6" s="1"/>
  <c r="BE97" i="6" s="1"/>
  <c r="BF97" i="6" s="1"/>
  <c r="BG97" i="6" s="1"/>
  <c r="BH97" i="6" s="1"/>
  <c r="BI97" i="6" s="1"/>
  <c r="BJ97" i="6" s="1"/>
  <c r="BK97" i="6" s="1"/>
  <c r="BL97" i="6" s="1"/>
  <c r="E97" i="6"/>
  <c r="F97" i="6" s="1"/>
  <c r="G97" i="6" s="1"/>
  <c r="I95" i="6"/>
  <c r="J95" i="6" s="1"/>
  <c r="K95" i="6" s="1"/>
  <c r="L95" i="6" s="1"/>
  <c r="M95" i="6" s="1"/>
  <c r="N95" i="6" s="1"/>
  <c r="O95" i="6" s="1"/>
  <c r="P95" i="6" s="1"/>
  <c r="Q95" i="6" s="1"/>
  <c r="R95" i="6" s="1"/>
  <c r="S95" i="6" s="1"/>
  <c r="T95" i="6" s="1"/>
  <c r="U95" i="6" s="1"/>
  <c r="V95" i="6" s="1"/>
  <c r="W95" i="6" s="1"/>
  <c r="X95" i="6" s="1"/>
  <c r="Y95" i="6" s="1"/>
  <c r="Z95" i="6" s="1"/>
  <c r="AA95" i="6" s="1"/>
  <c r="AB95" i="6" s="1"/>
  <c r="AC95" i="6" s="1"/>
  <c r="AD95" i="6" s="1"/>
  <c r="AE95" i="6" s="1"/>
  <c r="AF95" i="6" s="1"/>
  <c r="AG95" i="6" s="1"/>
  <c r="AH95" i="6" s="1"/>
  <c r="AI95" i="6" s="1"/>
  <c r="AJ95" i="6" s="1"/>
  <c r="AK95" i="6" s="1"/>
  <c r="AL95" i="6" s="1"/>
  <c r="AM95" i="6" s="1"/>
  <c r="AN95" i="6" s="1"/>
  <c r="AO95" i="6" s="1"/>
  <c r="AP95" i="6" s="1"/>
  <c r="AQ95" i="6" s="1"/>
  <c r="AR95" i="6" s="1"/>
  <c r="AS95" i="6" s="1"/>
  <c r="AT95" i="6" s="1"/>
  <c r="AU95" i="6" s="1"/>
  <c r="AV95" i="6" s="1"/>
  <c r="AW95" i="6" s="1"/>
  <c r="AX95" i="6" s="1"/>
  <c r="AY95" i="6" s="1"/>
  <c r="AZ95" i="6" s="1"/>
  <c r="BA95" i="6" s="1"/>
  <c r="BB95" i="6" s="1"/>
  <c r="BC95" i="6" s="1"/>
  <c r="BD95" i="6" s="1"/>
  <c r="BE95" i="6" s="1"/>
  <c r="BF95" i="6" s="1"/>
  <c r="BG95" i="6" s="1"/>
  <c r="BH95" i="6" s="1"/>
  <c r="BI95" i="6" s="1"/>
  <c r="BJ95" i="6" s="1"/>
  <c r="BK95" i="6" s="1"/>
  <c r="BL95" i="6" s="1"/>
  <c r="E95" i="6"/>
  <c r="F95" i="6" s="1"/>
  <c r="G95" i="6" s="1"/>
  <c r="H95" i="6" s="1"/>
  <c r="M93" i="6"/>
  <c r="N93" i="6" s="1"/>
  <c r="O93" i="6" s="1"/>
  <c r="P93" i="6" s="1"/>
  <c r="Q93" i="6" s="1"/>
  <c r="R93" i="6" s="1"/>
  <c r="S93" i="6" s="1"/>
  <c r="T93" i="6" s="1"/>
  <c r="U93" i="6" s="1"/>
  <c r="V93" i="6" s="1"/>
  <c r="W93" i="6" s="1"/>
  <c r="X93" i="6" s="1"/>
  <c r="Y93" i="6" s="1"/>
  <c r="Z93" i="6" s="1"/>
  <c r="AA93" i="6" s="1"/>
  <c r="AB93" i="6" s="1"/>
  <c r="AC93" i="6" s="1"/>
  <c r="AD93" i="6" s="1"/>
  <c r="AE93" i="6" s="1"/>
  <c r="AF93" i="6" s="1"/>
  <c r="AG93" i="6" s="1"/>
  <c r="AH93" i="6" s="1"/>
  <c r="AI93" i="6" s="1"/>
  <c r="AJ93" i="6" s="1"/>
  <c r="AK93" i="6" s="1"/>
  <c r="AL93" i="6" s="1"/>
  <c r="AM93" i="6" s="1"/>
  <c r="AN93" i="6" s="1"/>
  <c r="AO93" i="6" s="1"/>
  <c r="AP93" i="6" s="1"/>
  <c r="AQ93" i="6" s="1"/>
  <c r="AR93" i="6" s="1"/>
  <c r="AS93" i="6" s="1"/>
  <c r="AT93" i="6" s="1"/>
  <c r="AU93" i="6" s="1"/>
  <c r="AV93" i="6" s="1"/>
  <c r="AW93" i="6" s="1"/>
  <c r="AX93" i="6" s="1"/>
  <c r="AY93" i="6" s="1"/>
  <c r="AZ93" i="6" s="1"/>
  <c r="BA93" i="6" s="1"/>
  <c r="BB93" i="6" s="1"/>
  <c r="BC93" i="6" s="1"/>
  <c r="BD93" i="6" s="1"/>
  <c r="BE93" i="6" s="1"/>
  <c r="BF93" i="6" s="1"/>
  <c r="BG93" i="6" s="1"/>
  <c r="BH93" i="6" s="1"/>
  <c r="BI93" i="6" s="1"/>
  <c r="BJ93" i="6" s="1"/>
  <c r="BK93" i="6" s="1"/>
  <c r="BL93" i="6" s="1"/>
  <c r="E93" i="6"/>
  <c r="F93" i="6" s="1"/>
  <c r="G93" i="6" s="1"/>
  <c r="H93" i="6" s="1"/>
  <c r="I93" i="6" s="1"/>
  <c r="J93" i="6" s="1"/>
  <c r="K93" i="6" s="1"/>
  <c r="L93" i="6" s="1"/>
  <c r="E92" i="6"/>
  <c r="E94" i="6" s="1"/>
  <c r="G87" i="6"/>
  <c r="H87" i="6" s="1"/>
  <c r="I87" i="6" s="1"/>
  <c r="J87" i="6" s="1"/>
  <c r="K87" i="6" s="1"/>
  <c r="L87" i="6" s="1"/>
  <c r="M87" i="6" s="1"/>
  <c r="N87" i="6" s="1"/>
  <c r="O87" i="6" s="1"/>
  <c r="P87" i="6" s="1"/>
  <c r="Q87" i="6" s="1"/>
  <c r="R87" i="6" s="1"/>
  <c r="S87" i="6" s="1"/>
  <c r="T87" i="6" s="1"/>
  <c r="U87" i="6" s="1"/>
  <c r="V87" i="6" s="1"/>
  <c r="W87" i="6" s="1"/>
  <c r="X87" i="6" s="1"/>
  <c r="Y87" i="6" s="1"/>
  <c r="Z87" i="6" s="1"/>
  <c r="AA87" i="6" s="1"/>
  <c r="AB87" i="6" s="1"/>
  <c r="AC87" i="6" s="1"/>
  <c r="AD87" i="6" s="1"/>
  <c r="AE87" i="6" s="1"/>
  <c r="AF87" i="6" s="1"/>
  <c r="AG87" i="6" s="1"/>
  <c r="AH87" i="6" s="1"/>
  <c r="AI87" i="6" s="1"/>
  <c r="AJ87" i="6" s="1"/>
  <c r="AK87" i="6" s="1"/>
  <c r="AL87" i="6" s="1"/>
  <c r="AM87" i="6" s="1"/>
  <c r="AN87" i="6" s="1"/>
  <c r="AO87" i="6" s="1"/>
  <c r="AP87" i="6" s="1"/>
  <c r="AQ87" i="6" s="1"/>
  <c r="AR87" i="6" s="1"/>
  <c r="AS87" i="6" s="1"/>
  <c r="AT87" i="6" s="1"/>
  <c r="AU87" i="6" s="1"/>
  <c r="AV87" i="6" s="1"/>
  <c r="AW87" i="6" s="1"/>
  <c r="AX87" i="6" s="1"/>
  <c r="AY87" i="6" s="1"/>
  <c r="AZ87" i="6" s="1"/>
  <c r="BA87" i="6" s="1"/>
  <c r="BB87" i="6" s="1"/>
  <c r="BC87" i="6" s="1"/>
  <c r="BD87" i="6" s="1"/>
  <c r="BE87" i="6" s="1"/>
  <c r="BF87" i="6" s="1"/>
  <c r="BG87" i="6" s="1"/>
  <c r="BH87" i="6" s="1"/>
  <c r="BI87" i="6" s="1"/>
  <c r="BJ87" i="6" s="1"/>
  <c r="BK87" i="6" s="1"/>
  <c r="BL87" i="6" s="1"/>
  <c r="E87" i="6"/>
  <c r="F87" i="6" s="1"/>
  <c r="AR84" i="6"/>
  <c r="AS84" i="6" s="1"/>
  <c r="AT84" i="6" s="1"/>
  <c r="AU84" i="6" s="1"/>
  <c r="AV84" i="6" s="1"/>
  <c r="AW84" i="6" s="1"/>
  <c r="AX84" i="6" s="1"/>
  <c r="AY84" i="6" s="1"/>
  <c r="AZ84" i="6" s="1"/>
  <c r="BA84" i="6" s="1"/>
  <c r="BB84" i="6" s="1"/>
  <c r="BC84" i="6" s="1"/>
  <c r="BD84" i="6" s="1"/>
  <c r="BE84" i="6" s="1"/>
  <c r="BF84" i="6" s="1"/>
  <c r="BG84" i="6" s="1"/>
  <c r="BH84" i="6" s="1"/>
  <c r="BI84" i="6" s="1"/>
  <c r="BJ84" i="6" s="1"/>
  <c r="BK84" i="6" s="1"/>
  <c r="BL84" i="6" s="1"/>
  <c r="H84" i="6"/>
  <c r="I84" i="6" s="1"/>
  <c r="J84" i="6" s="1"/>
  <c r="K84" i="6" s="1"/>
  <c r="L84" i="6" s="1"/>
  <c r="M84" i="6" s="1"/>
  <c r="N84" i="6" s="1"/>
  <c r="O84" i="6" s="1"/>
  <c r="P84" i="6" s="1"/>
  <c r="Q84" i="6" s="1"/>
  <c r="R84" i="6" s="1"/>
  <c r="S84" i="6" s="1"/>
  <c r="T84" i="6" s="1"/>
  <c r="U84" i="6" s="1"/>
  <c r="V84" i="6" s="1"/>
  <c r="W84" i="6" s="1"/>
  <c r="X84" i="6" s="1"/>
  <c r="Y84" i="6" s="1"/>
  <c r="Z84" i="6" s="1"/>
  <c r="AA84" i="6" s="1"/>
  <c r="AB84" i="6" s="1"/>
  <c r="AC84" i="6" s="1"/>
  <c r="AD84" i="6" s="1"/>
  <c r="AE84" i="6" s="1"/>
  <c r="AF84" i="6" s="1"/>
  <c r="AG84" i="6" s="1"/>
  <c r="AH84" i="6" s="1"/>
  <c r="AI84" i="6" s="1"/>
  <c r="AJ84" i="6" s="1"/>
  <c r="AK84" i="6" s="1"/>
  <c r="AL84" i="6" s="1"/>
  <c r="AM84" i="6" s="1"/>
  <c r="AN84" i="6" s="1"/>
  <c r="AO84" i="6" s="1"/>
  <c r="AP84" i="6" s="1"/>
  <c r="AQ84" i="6" s="1"/>
  <c r="F84" i="6"/>
  <c r="G84" i="6" s="1"/>
  <c r="E84" i="6"/>
  <c r="K82" i="6"/>
  <c r="L82" i="6" s="1"/>
  <c r="M82" i="6" s="1"/>
  <c r="N82" i="6" s="1"/>
  <c r="O82" i="6" s="1"/>
  <c r="P82" i="6" s="1"/>
  <c r="Q82" i="6" s="1"/>
  <c r="R82" i="6" s="1"/>
  <c r="S82" i="6" s="1"/>
  <c r="T82" i="6" s="1"/>
  <c r="U82" i="6" s="1"/>
  <c r="V82" i="6" s="1"/>
  <c r="W82" i="6" s="1"/>
  <c r="X82" i="6" s="1"/>
  <c r="Y82" i="6" s="1"/>
  <c r="Z82" i="6" s="1"/>
  <c r="AA82" i="6" s="1"/>
  <c r="AB82" i="6" s="1"/>
  <c r="AC82" i="6" s="1"/>
  <c r="AD82" i="6" s="1"/>
  <c r="AE82" i="6" s="1"/>
  <c r="AF82" i="6" s="1"/>
  <c r="AG82" i="6" s="1"/>
  <c r="AH82" i="6" s="1"/>
  <c r="AI82" i="6" s="1"/>
  <c r="AJ82" i="6" s="1"/>
  <c r="AK82" i="6" s="1"/>
  <c r="AL82" i="6" s="1"/>
  <c r="AM82" i="6" s="1"/>
  <c r="AN82" i="6" s="1"/>
  <c r="AO82" i="6" s="1"/>
  <c r="AP82" i="6" s="1"/>
  <c r="AQ82" i="6" s="1"/>
  <c r="AR82" i="6" s="1"/>
  <c r="AS82" i="6" s="1"/>
  <c r="AT82" i="6" s="1"/>
  <c r="AU82" i="6" s="1"/>
  <c r="AV82" i="6" s="1"/>
  <c r="AW82" i="6" s="1"/>
  <c r="AX82" i="6" s="1"/>
  <c r="AY82" i="6" s="1"/>
  <c r="AZ82" i="6" s="1"/>
  <c r="BA82" i="6" s="1"/>
  <c r="BB82" i="6" s="1"/>
  <c r="BC82" i="6" s="1"/>
  <c r="BD82" i="6" s="1"/>
  <c r="BE82" i="6" s="1"/>
  <c r="BF82" i="6" s="1"/>
  <c r="BG82" i="6" s="1"/>
  <c r="BH82" i="6" s="1"/>
  <c r="BI82" i="6" s="1"/>
  <c r="BJ82" i="6" s="1"/>
  <c r="BK82" i="6" s="1"/>
  <c r="BL82" i="6" s="1"/>
  <c r="E82" i="6"/>
  <c r="F82" i="6" s="1"/>
  <c r="G82" i="6" s="1"/>
  <c r="H82" i="6" s="1"/>
  <c r="I82" i="6" s="1"/>
  <c r="J82" i="6" s="1"/>
  <c r="G79" i="6"/>
  <c r="H79" i="6" s="1"/>
  <c r="I79" i="6" s="1"/>
  <c r="J79" i="6" s="1"/>
  <c r="K79" i="6" s="1"/>
  <c r="L79" i="6" s="1"/>
  <c r="M79" i="6" s="1"/>
  <c r="N79" i="6" s="1"/>
  <c r="O79" i="6" s="1"/>
  <c r="P79" i="6" s="1"/>
  <c r="Q79" i="6" s="1"/>
  <c r="R79" i="6" s="1"/>
  <c r="S79" i="6" s="1"/>
  <c r="T79" i="6" s="1"/>
  <c r="U79" i="6" s="1"/>
  <c r="V79" i="6" s="1"/>
  <c r="W79" i="6" s="1"/>
  <c r="X79" i="6" s="1"/>
  <c r="Y79" i="6" s="1"/>
  <c r="Z79" i="6" s="1"/>
  <c r="AA79" i="6" s="1"/>
  <c r="AB79" i="6" s="1"/>
  <c r="AC79" i="6" s="1"/>
  <c r="AD79" i="6" s="1"/>
  <c r="AE79" i="6" s="1"/>
  <c r="AF79" i="6" s="1"/>
  <c r="AG79" i="6" s="1"/>
  <c r="AH79" i="6" s="1"/>
  <c r="AI79" i="6" s="1"/>
  <c r="AJ79" i="6" s="1"/>
  <c r="AK79" i="6" s="1"/>
  <c r="AL79" i="6" s="1"/>
  <c r="AM79" i="6" s="1"/>
  <c r="AN79" i="6" s="1"/>
  <c r="AO79" i="6" s="1"/>
  <c r="AP79" i="6" s="1"/>
  <c r="AQ79" i="6" s="1"/>
  <c r="AR79" i="6" s="1"/>
  <c r="AS79" i="6" s="1"/>
  <c r="AT79" i="6" s="1"/>
  <c r="AU79" i="6" s="1"/>
  <c r="AV79" i="6" s="1"/>
  <c r="AW79" i="6" s="1"/>
  <c r="AX79" i="6" s="1"/>
  <c r="AY79" i="6" s="1"/>
  <c r="AZ79" i="6" s="1"/>
  <c r="BA79" i="6" s="1"/>
  <c r="BB79" i="6" s="1"/>
  <c r="BC79" i="6" s="1"/>
  <c r="BD79" i="6" s="1"/>
  <c r="BE79" i="6" s="1"/>
  <c r="BF79" i="6" s="1"/>
  <c r="BG79" i="6" s="1"/>
  <c r="BH79" i="6" s="1"/>
  <c r="BI79" i="6" s="1"/>
  <c r="BJ79" i="6" s="1"/>
  <c r="BK79" i="6" s="1"/>
  <c r="BL79" i="6" s="1"/>
  <c r="E79" i="6"/>
  <c r="F79" i="6" s="1"/>
  <c r="F77" i="6"/>
  <c r="G77" i="6" s="1"/>
  <c r="H77" i="6" s="1"/>
  <c r="I77" i="6" s="1"/>
  <c r="J77" i="6" s="1"/>
  <c r="K77" i="6" s="1"/>
  <c r="L77" i="6" s="1"/>
  <c r="M77" i="6" s="1"/>
  <c r="N77" i="6" s="1"/>
  <c r="O77" i="6" s="1"/>
  <c r="P77" i="6" s="1"/>
  <c r="Q77" i="6" s="1"/>
  <c r="R77" i="6" s="1"/>
  <c r="S77" i="6" s="1"/>
  <c r="T77" i="6" s="1"/>
  <c r="U77" i="6" s="1"/>
  <c r="V77" i="6" s="1"/>
  <c r="W77" i="6" s="1"/>
  <c r="X77" i="6" s="1"/>
  <c r="Y77" i="6" s="1"/>
  <c r="Z77" i="6" s="1"/>
  <c r="AA77" i="6" s="1"/>
  <c r="AB77" i="6" s="1"/>
  <c r="AC77" i="6" s="1"/>
  <c r="AD77" i="6" s="1"/>
  <c r="AE77" i="6" s="1"/>
  <c r="AF77" i="6" s="1"/>
  <c r="AG77" i="6" s="1"/>
  <c r="AH77" i="6" s="1"/>
  <c r="AI77" i="6" s="1"/>
  <c r="AJ77" i="6" s="1"/>
  <c r="AK77" i="6" s="1"/>
  <c r="AL77" i="6" s="1"/>
  <c r="AM77" i="6" s="1"/>
  <c r="AN77" i="6" s="1"/>
  <c r="AO77" i="6" s="1"/>
  <c r="AP77" i="6" s="1"/>
  <c r="AQ77" i="6" s="1"/>
  <c r="AR77" i="6" s="1"/>
  <c r="AS77" i="6" s="1"/>
  <c r="AT77" i="6" s="1"/>
  <c r="AU77" i="6" s="1"/>
  <c r="AV77" i="6" s="1"/>
  <c r="AW77" i="6" s="1"/>
  <c r="AX77" i="6" s="1"/>
  <c r="AY77" i="6" s="1"/>
  <c r="AZ77" i="6" s="1"/>
  <c r="BA77" i="6" s="1"/>
  <c r="BB77" i="6" s="1"/>
  <c r="BC77" i="6" s="1"/>
  <c r="BD77" i="6" s="1"/>
  <c r="BE77" i="6" s="1"/>
  <c r="BF77" i="6" s="1"/>
  <c r="BG77" i="6" s="1"/>
  <c r="BH77" i="6" s="1"/>
  <c r="BI77" i="6" s="1"/>
  <c r="BJ77" i="6" s="1"/>
  <c r="BK77" i="6" s="1"/>
  <c r="BL77" i="6" s="1"/>
  <c r="E77" i="6"/>
  <c r="F74" i="6"/>
  <c r="G74" i="6" s="1"/>
  <c r="H74" i="6" s="1"/>
  <c r="I74" i="6" s="1"/>
  <c r="J74" i="6" s="1"/>
  <c r="K74" i="6" s="1"/>
  <c r="L74" i="6" s="1"/>
  <c r="M74" i="6" s="1"/>
  <c r="N74" i="6" s="1"/>
  <c r="O74" i="6" s="1"/>
  <c r="P74" i="6" s="1"/>
  <c r="Q74" i="6" s="1"/>
  <c r="R74" i="6" s="1"/>
  <c r="S74" i="6" s="1"/>
  <c r="T74" i="6" s="1"/>
  <c r="U74" i="6" s="1"/>
  <c r="V74" i="6" s="1"/>
  <c r="W74" i="6" s="1"/>
  <c r="X74" i="6" s="1"/>
  <c r="Y74" i="6" s="1"/>
  <c r="Z74" i="6" s="1"/>
  <c r="AA74" i="6" s="1"/>
  <c r="AB74" i="6" s="1"/>
  <c r="AC74" i="6" s="1"/>
  <c r="AD74" i="6" s="1"/>
  <c r="AE74" i="6" s="1"/>
  <c r="AF74" i="6" s="1"/>
  <c r="AG74" i="6" s="1"/>
  <c r="AH74" i="6" s="1"/>
  <c r="AI74" i="6" s="1"/>
  <c r="AJ74" i="6" s="1"/>
  <c r="AK74" i="6" s="1"/>
  <c r="AL74" i="6" s="1"/>
  <c r="AM74" i="6" s="1"/>
  <c r="AN74" i="6" s="1"/>
  <c r="AO74" i="6" s="1"/>
  <c r="AP74" i="6" s="1"/>
  <c r="AQ74" i="6" s="1"/>
  <c r="AR74" i="6" s="1"/>
  <c r="AS74" i="6" s="1"/>
  <c r="AT74" i="6" s="1"/>
  <c r="AU74" i="6" s="1"/>
  <c r="AV74" i="6" s="1"/>
  <c r="AW74" i="6" s="1"/>
  <c r="AX74" i="6" s="1"/>
  <c r="AY74" i="6" s="1"/>
  <c r="AZ74" i="6" s="1"/>
  <c r="BA74" i="6" s="1"/>
  <c r="BB74" i="6" s="1"/>
  <c r="BC74" i="6" s="1"/>
  <c r="BD74" i="6" s="1"/>
  <c r="BE74" i="6" s="1"/>
  <c r="BF74" i="6" s="1"/>
  <c r="BG74" i="6" s="1"/>
  <c r="BH74" i="6" s="1"/>
  <c r="BI74" i="6" s="1"/>
  <c r="BJ74" i="6" s="1"/>
  <c r="BK74" i="6" s="1"/>
  <c r="BL74" i="6" s="1"/>
  <c r="E74" i="6"/>
  <c r="G72" i="6"/>
  <c r="H72" i="6" s="1"/>
  <c r="I72" i="6" s="1"/>
  <c r="J72" i="6" s="1"/>
  <c r="K72" i="6" s="1"/>
  <c r="L72" i="6" s="1"/>
  <c r="M72" i="6" s="1"/>
  <c r="N72" i="6" s="1"/>
  <c r="O72" i="6" s="1"/>
  <c r="P72" i="6" s="1"/>
  <c r="Q72" i="6" s="1"/>
  <c r="R72" i="6" s="1"/>
  <c r="S72" i="6" s="1"/>
  <c r="T72" i="6" s="1"/>
  <c r="U72" i="6" s="1"/>
  <c r="V72" i="6" s="1"/>
  <c r="W72" i="6" s="1"/>
  <c r="X72" i="6" s="1"/>
  <c r="Y72" i="6" s="1"/>
  <c r="Z72" i="6" s="1"/>
  <c r="AA72" i="6" s="1"/>
  <c r="AB72" i="6" s="1"/>
  <c r="AC72" i="6" s="1"/>
  <c r="AD72" i="6" s="1"/>
  <c r="AE72" i="6" s="1"/>
  <c r="AF72" i="6" s="1"/>
  <c r="AG72" i="6" s="1"/>
  <c r="AH72" i="6" s="1"/>
  <c r="AI72" i="6" s="1"/>
  <c r="AJ72" i="6" s="1"/>
  <c r="AK72" i="6" s="1"/>
  <c r="AL72" i="6" s="1"/>
  <c r="AM72" i="6" s="1"/>
  <c r="AN72" i="6" s="1"/>
  <c r="AO72" i="6" s="1"/>
  <c r="AP72" i="6" s="1"/>
  <c r="AQ72" i="6" s="1"/>
  <c r="AR72" i="6" s="1"/>
  <c r="AS72" i="6" s="1"/>
  <c r="AT72" i="6" s="1"/>
  <c r="AU72" i="6" s="1"/>
  <c r="AV72" i="6" s="1"/>
  <c r="AW72" i="6" s="1"/>
  <c r="AX72" i="6" s="1"/>
  <c r="AY72" i="6" s="1"/>
  <c r="AZ72" i="6" s="1"/>
  <c r="BA72" i="6" s="1"/>
  <c r="BB72" i="6" s="1"/>
  <c r="BC72" i="6" s="1"/>
  <c r="BD72" i="6" s="1"/>
  <c r="BE72" i="6" s="1"/>
  <c r="BF72" i="6" s="1"/>
  <c r="BG72" i="6" s="1"/>
  <c r="BH72" i="6" s="1"/>
  <c r="BI72" i="6" s="1"/>
  <c r="BJ72" i="6" s="1"/>
  <c r="BK72" i="6" s="1"/>
  <c r="BL72" i="6" s="1"/>
  <c r="F72" i="6"/>
  <c r="E72" i="6"/>
  <c r="F70" i="6"/>
  <c r="G70" i="6" s="1"/>
  <c r="H70" i="6" s="1"/>
  <c r="I70" i="6" s="1"/>
  <c r="J70" i="6" s="1"/>
  <c r="K70" i="6" s="1"/>
  <c r="L70" i="6" s="1"/>
  <c r="M70" i="6" s="1"/>
  <c r="N70" i="6" s="1"/>
  <c r="O70" i="6" s="1"/>
  <c r="P70" i="6" s="1"/>
  <c r="Q70" i="6" s="1"/>
  <c r="R70" i="6" s="1"/>
  <c r="S70" i="6" s="1"/>
  <c r="T70" i="6" s="1"/>
  <c r="U70" i="6" s="1"/>
  <c r="V70" i="6" s="1"/>
  <c r="W70" i="6" s="1"/>
  <c r="X70" i="6" s="1"/>
  <c r="Y70" i="6" s="1"/>
  <c r="Z70" i="6" s="1"/>
  <c r="AA70" i="6" s="1"/>
  <c r="AB70" i="6" s="1"/>
  <c r="AC70" i="6" s="1"/>
  <c r="AD70" i="6" s="1"/>
  <c r="AE70" i="6" s="1"/>
  <c r="AF70" i="6" s="1"/>
  <c r="AG70" i="6" s="1"/>
  <c r="AH70" i="6" s="1"/>
  <c r="AI70" i="6" s="1"/>
  <c r="AJ70" i="6" s="1"/>
  <c r="AK70" i="6" s="1"/>
  <c r="AL70" i="6" s="1"/>
  <c r="AM70" i="6" s="1"/>
  <c r="AN70" i="6" s="1"/>
  <c r="AO70" i="6" s="1"/>
  <c r="AP70" i="6" s="1"/>
  <c r="AQ70" i="6" s="1"/>
  <c r="AR70" i="6" s="1"/>
  <c r="AS70" i="6" s="1"/>
  <c r="AT70" i="6" s="1"/>
  <c r="AU70" i="6" s="1"/>
  <c r="AV70" i="6" s="1"/>
  <c r="AW70" i="6" s="1"/>
  <c r="AX70" i="6" s="1"/>
  <c r="AY70" i="6" s="1"/>
  <c r="AZ70" i="6" s="1"/>
  <c r="BA70" i="6" s="1"/>
  <c r="BB70" i="6" s="1"/>
  <c r="BC70" i="6" s="1"/>
  <c r="BD70" i="6" s="1"/>
  <c r="BE70" i="6" s="1"/>
  <c r="BF70" i="6" s="1"/>
  <c r="BG70" i="6" s="1"/>
  <c r="BH70" i="6" s="1"/>
  <c r="BI70" i="6" s="1"/>
  <c r="BJ70" i="6" s="1"/>
  <c r="BK70" i="6" s="1"/>
  <c r="BL70" i="6" s="1"/>
  <c r="E70" i="6"/>
  <c r="E67" i="6"/>
  <c r="F67" i="6" s="1"/>
  <c r="G67" i="6" s="1"/>
  <c r="H67" i="6" s="1"/>
  <c r="I67" i="6" s="1"/>
  <c r="J67" i="6" s="1"/>
  <c r="K67" i="6" s="1"/>
  <c r="L67" i="6" s="1"/>
  <c r="M67" i="6" s="1"/>
  <c r="N67" i="6" s="1"/>
  <c r="O67" i="6" s="1"/>
  <c r="P67" i="6" s="1"/>
  <c r="Q67" i="6" s="1"/>
  <c r="R67" i="6" s="1"/>
  <c r="S67" i="6" s="1"/>
  <c r="T67" i="6" s="1"/>
  <c r="U67" i="6" s="1"/>
  <c r="V67" i="6" s="1"/>
  <c r="W67" i="6" s="1"/>
  <c r="X67" i="6" s="1"/>
  <c r="Y67" i="6" s="1"/>
  <c r="Z67" i="6" s="1"/>
  <c r="AA67" i="6" s="1"/>
  <c r="AB67" i="6" s="1"/>
  <c r="AC67" i="6" s="1"/>
  <c r="AD67" i="6" s="1"/>
  <c r="AE67" i="6" s="1"/>
  <c r="AF67" i="6" s="1"/>
  <c r="AG67" i="6" s="1"/>
  <c r="AH67" i="6" s="1"/>
  <c r="AI67" i="6" s="1"/>
  <c r="AJ67" i="6" s="1"/>
  <c r="AK67" i="6" s="1"/>
  <c r="AL67" i="6" s="1"/>
  <c r="AM67" i="6" s="1"/>
  <c r="AN67" i="6" s="1"/>
  <c r="AO67" i="6" s="1"/>
  <c r="AP67" i="6" s="1"/>
  <c r="AQ67" i="6" s="1"/>
  <c r="AR67" i="6" s="1"/>
  <c r="AS67" i="6" s="1"/>
  <c r="AT67" i="6" s="1"/>
  <c r="AU67" i="6" s="1"/>
  <c r="AV67" i="6" s="1"/>
  <c r="AW67" i="6" s="1"/>
  <c r="AX67" i="6" s="1"/>
  <c r="AY67" i="6" s="1"/>
  <c r="AZ67" i="6" s="1"/>
  <c r="BA67" i="6" s="1"/>
  <c r="BB67" i="6" s="1"/>
  <c r="BC67" i="6" s="1"/>
  <c r="BD67" i="6" s="1"/>
  <c r="BE67" i="6" s="1"/>
  <c r="BF67" i="6" s="1"/>
  <c r="BG67" i="6" s="1"/>
  <c r="BH67" i="6" s="1"/>
  <c r="BI67" i="6" s="1"/>
  <c r="BJ67" i="6" s="1"/>
  <c r="BK67" i="6" s="1"/>
  <c r="BL67" i="6" s="1"/>
  <c r="H65" i="6"/>
  <c r="I65" i="6" s="1"/>
  <c r="J65" i="6" s="1"/>
  <c r="K65" i="6" s="1"/>
  <c r="L65" i="6" s="1"/>
  <c r="M65" i="6" s="1"/>
  <c r="N65" i="6" s="1"/>
  <c r="O65" i="6" s="1"/>
  <c r="P65" i="6" s="1"/>
  <c r="Q65" i="6" s="1"/>
  <c r="R65" i="6" s="1"/>
  <c r="S65" i="6" s="1"/>
  <c r="T65" i="6" s="1"/>
  <c r="U65" i="6" s="1"/>
  <c r="V65" i="6" s="1"/>
  <c r="W65" i="6" s="1"/>
  <c r="X65" i="6" s="1"/>
  <c r="Y65" i="6" s="1"/>
  <c r="Z65" i="6" s="1"/>
  <c r="AA65" i="6" s="1"/>
  <c r="AB65" i="6" s="1"/>
  <c r="AC65" i="6" s="1"/>
  <c r="AD65" i="6" s="1"/>
  <c r="AE65" i="6" s="1"/>
  <c r="AF65" i="6" s="1"/>
  <c r="AG65" i="6" s="1"/>
  <c r="AH65" i="6" s="1"/>
  <c r="AI65" i="6" s="1"/>
  <c r="AJ65" i="6" s="1"/>
  <c r="AK65" i="6" s="1"/>
  <c r="AL65" i="6" s="1"/>
  <c r="AM65" i="6" s="1"/>
  <c r="AN65" i="6" s="1"/>
  <c r="AO65" i="6" s="1"/>
  <c r="AP65" i="6" s="1"/>
  <c r="AQ65" i="6" s="1"/>
  <c r="AR65" i="6" s="1"/>
  <c r="AS65" i="6" s="1"/>
  <c r="AT65" i="6" s="1"/>
  <c r="AU65" i="6" s="1"/>
  <c r="AV65" i="6" s="1"/>
  <c r="AW65" i="6" s="1"/>
  <c r="AX65" i="6" s="1"/>
  <c r="AY65" i="6" s="1"/>
  <c r="AZ65" i="6" s="1"/>
  <c r="BA65" i="6" s="1"/>
  <c r="BB65" i="6" s="1"/>
  <c r="BC65" i="6" s="1"/>
  <c r="BD65" i="6" s="1"/>
  <c r="BE65" i="6" s="1"/>
  <c r="BF65" i="6" s="1"/>
  <c r="BG65" i="6" s="1"/>
  <c r="BH65" i="6" s="1"/>
  <c r="BI65" i="6" s="1"/>
  <c r="BJ65" i="6" s="1"/>
  <c r="BK65" i="6" s="1"/>
  <c r="BL65" i="6" s="1"/>
  <c r="F65" i="6"/>
  <c r="G65" i="6" s="1"/>
  <c r="E65" i="6"/>
  <c r="E63" i="6"/>
  <c r="F63" i="6" s="1"/>
  <c r="G63" i="6" s="1"/>
  <c r="H63" i="6" s="1"/>
  <c r="I63" i="6" s="1"/>
  <c r="J63" i="6" s="1"/>
  <c r="K63" i="6" s="1"/>
  <c r="L63" i="6" s="1"/>
  <c r="M63" i="6" s="1"/>
  <c r="N63" i="6" s="1"/>
  <c r="O63" i="6" s="1"/>
  <c r="P63" i="6" s="1"/>
  <c r="Q63" i="6" s="1"/>
  <c r="R63" i="6" s="1"/>
  <c r="S63" i="6" s="1"/>
  <c r="T63" i="6" s="1"/>
  <c r="U63" i="6" s="1"/>
  <c r="V63" i="6" s="1"/>
  <c r="W63" i="6" s="1"/>
  <c r="X63" i="6" s="1"/>
  <c r="Y63" i="6" s="1"/>
  <c r="Z63" i="6" s="1"/>
  <c r="AA63" i="6" s="1"/>
  <c r="AB63" i="6" s="1"/>
  <c r="AC63" i="6" s="1"/>
  <c r="AD63" i="6" s="1"/>
  <c r="AE63" i="6" s="1"/>
  <c r="AF63" i="6" s="1"/>
  <c r="AG63" i="6" s="1"/>
  <c r="AH63" i="6" s="1"/>
  <c r="AI63" i="6" s="1"/>
  <c r="AJ63" i="6" s="1"/>
  <c r="AK63" i="6" s="1"/>
  <c r="AL63" i="6" s="1"/>
  <c r="AM63" i="6" s="1"/>
  <c r="AN63" i="6" s="1"/>
  <c r="AO63" i="6" s="1"/>
  <c r="AP63" i="6" s="1"/>
  <c r="AQ63" i="6" s="1"/>
  <c r="AR63" i="6" s="1"/>
  <c r="AS63" i="6" s="1"/>
  <c r="AT63" i="6" s="1"/>
  <c r="AU63" i="6" s="1"/>
  <c r="AV63" i="6" s="1"/>
  <c r="AW63" i="6" s="1"/>
  <c r="AX63" i="6" s="1"/>
  <c r="AY63" i="6" s="1"/>
  <c r="AZ63" i="6" s="1"/>
  <c r="BA63" i="6" s="1"/>
  <c r="BB63" i="6" s="1"/>
  <c r="BC63" i="6" s="1"/>
  <c r="BD63" i="6" s="1"/>
  <c r="BE63" i="6" s="1"/>
  <c r="BF63" i="6" s="1"/>
  <c r="BG63" i="6" s="1"/>
  <c r="BH63" i="6" s="1"/>
  <c r="BI63" i="6" s="1"/>
  <c r="BJ63" i="6" s="1"/>
  <c r="BK63" i="6" s="1"/>
  <c r="BL63" i="6" s="1"/>
  <c r="F60" i="6"/>
  <c r="G60" i="6" s="1"/>
  <c r="H60" i="6" s="1"/>
  <c r="I60" i="6" s="1"/>
  <c r="J60" i="6" s="1"/>
  <c r="K60" i="6" s="1"/>
  <c r="L60" i="6" s="1"/>
  <c r="M60" i="6" s="1"/>
  <c r="N60" i="6" s="1"/>
  <c r="O60" i="6" s="1"/>
  <c r="P60" i="6" s="1"/>
  <c r="Q60" i="6" s="1"/>
  <c r="R60" i="6" s="1"/>
  <c r="S60" i="6" s="1"/>
  <c r="T60" i="6" s="1"/>
  <c r="U60" i="6" s="1"/>
  <c r="V60" i="6" s="1"/>
  <c r="W60" i="6" s="1"/>
  <c r="X60" i="6" s="1"/>
  <c r="Y60" i="6" s="1"/>
  <c r="Z60" i="6" s="1"/>
  <c r="AA60" i="6" s="1"/>
  <c r="AB60" i="6" s="1"/>
  <c r="AC60" i="6" s="1"/>
  <c r="AD60" i="6" s="1"/>
  <c r="AE60" i="6" s="1"/>
  <c r="AF60" i="6" s="1"/>
  <c r="AG60" i="6" s="1"/>
  <c r="AH60" i="6" s="1"/>
  <c r="AI60" i="6" s="1"/>
  <c r="AJ60" i="6" s="1"/>
  <c r="AK60" i="6" s="1"/>
  <c r="AL60" i="6" s="1"/>
  <c r="AM60" i="6" s="1"/>
  <c r="AN60" i="6" s="1"/>
  <c r="AO60" i="6" s="1"/>
  <c r="AP60" i="6" s="1"/>
  <c r="AQ60" i="6" s="1"/>
  <c r="AR60" i="6" s="1"/>
  <c r="AS60" i="6" s="1"/>
  <c r="AT60" i="6" s="1"/>
  <c r="AU60" i="6" s="1"/>
  <c r="AV60" i="6" s="1"/>
  <c r="AW60" i="6" s="1"/>
  <c r="AX60" i="6" s="1"/>
  <c r="AY60" i="6" s="1"/>
  <c r="AZ60" i="6" s="1"/>
  <c r="BA60" i="6" s="1"/>
  <c r="BB60" i="6" s="1"/>
  <c r="BC60" i="6" s="1"/>
  <c r="BD60" i="6" s="1"/>
  <c r="BE60" i="6" s="1"/>
  <c r="BF60" i="6" s="1"/>
  <c r="BG60" i="6" s="1"/>
  <c r="BH60" i="6" s="1"/>
  <c r="BI60" i="6" s="1"/>
  <c r="BJ60" i="6" s="1"/>
  <c r="BK60" i="6" s="1"/>
  <c r="BL60" i="6" s="1"/>
  <c r="E60" i="6"/>
  <c r="F58" i="6"/>
  <c r="G58" i="6" s="1"/>
  <c r="H58" i="6" s="1"/>
  <c r="I58" i="6" s="1"/>
  <c r="J58" i="6" s="1"/>
  <c r="K58" i="6" s="1"/>
  <c r="L58" i="6" s="1"/>
  <c r="M58" i="6" s="1"/>
  <c r="N58" i="6" s="1"/>
  <c r="O58" i="6" s="1"/>
  <c r="P58" i="6" s="1"/>
  <c r="Q58" i="6" s="1"/>
  <c r="R58" i="6" s="1"/>
  <c r="S58" i="6" s="1"/>
  <c r="T58" i="6" s="1"/>
  <c r="U58" i="6" s="1"/>
  <c r="V58" i="6" s="1"/>
  <c r="W58" i="6" s="1"/>
  <c r="X58" i="6" s="1"/>
  <c r="Y58" i="6" s="1"/>
  <c r="Z58" i="6" s="1"/>
  <c r="AA58" i="6" s="1"/>
  <c r="AB58" i="6" s="1"/>
  <c r="AC58" i="6" s="1"/>
  <c r="AD58" i="6" s="1"/>
  <c r="AE58" i="6" s="1"/>
  <c r="AF58" i="6" s="1"/>
  <c r="AG58" i="6" s="1"/>
  <c r="AH58" i="6" s="1"/>
  <c r="AI58" i="6" s="1"/>
  <c r="AJ58" i="6" s="1"/>
  <c r="AK58" i="6" s="1"/>
  <c r="AL58" i="6" s="1"/>
  <c r="AM58" i="6" s="1"/>
  <c r="AN58" i="6" s="1"/>
  <c r="AO58" i="6" s="1"/>
  <c r="AP58" i="6" s="1"/>
  <c r="AQ58" i="6" s="1"/>
  <c r="AR58" i="6" s="1"/>
  <c r="AS58" i="6" s="1"/>
  <c r="AT58" i="6" s="1"/>
  <c r="AU58" i="6" s="1"/>
  <c r="AV58" i="6" s="1"/>
  <c r="AW58" i="6" s="1"/>
  <c r="AX58" i="6" s="1"/>
  <c r="AY58" i="6" s="1"/>
  <c r="AZ58" i="6" s="1"/>
  <c r="BA58" i="6" s="1"/>
  <c r="BB58" i="6" s="1"/>
  <c r="BC58" i="6" s="1"/>
  <c r="BD58" i="6" s="1"/>
  <c r="BE58" i="6" s="1"/>
  <c r="BF58" i="6" s="1"/>
  <c r="BG58" i="6" s="1"/>
  <c r="BH58" i="6" s="1"/>
  <c r="BI58" i="6" s="1"/>
  <c r="BJ58" i="6" s="1"/>
  <c r="BK58" i="6" s="1"/>
  <c r="BL58" i="6" s="1"/>
  <c r="E58" i="6"/>
  <c r="N56" i="6"/>
  <c r="O56" i="6" s="1"/>
  <c r="P56" i="6" s="1"/>
  <c r="Q56" i="6" s="1"/>
  <c r="R56" i="6" s="1"/>
  <c r="S56" i="6" s="1"/>
  <c r="T56" i="6" s="1"/>
  <c r="U56" i="6" s="1"/>
  <c r="V56" i="6" s="1"/>
  <c r="W56" i="6" s="1"/>
  <c r="X56" i="6" s="1"/>
  <c r="Y56" i="6" s="1"/>
  <c r="Z56" i="6" s="1"/>
  <c r="AA56" i="6" s="1"/>
  <c r="AB56" i="6" s="1"/>
  <c r="AC56" i="6" s="1"/>
  <c r="AD56" i="6" s="1"/>
  <c r="AE56" i="6" s="1"/>
  <c r="AF56" i="6" s="1"/>
  <c r="AG56" i="6" s="1"/>
  <c r="AH56" i="6" s="1"/>
  <c r="AI56" i="6" s="1"/>
  <c r="AJ56" i="6" s="1"/>
  <c r="AK56" i="6" s="1"/>
  <c r="AL56" i="6" s="1"/>
  <c r="AM56" i="6" s="1"/>
  <c r="AN56" i="6" s="1"/>
  <c r="AO56" i="6" s="1"/>
  <c r="AP56" i="6" s="1"/>
  <c r="AQ56" i="6" s="1"/>
  <c r="AR56" i="6" s="1"/>
  <c r="AS56" i="6" s="1"/>
  <c r="AT56" i="6" s="1"/>
  <c r="AU56" i="6" s="1"/>
  <c r="AV56" i="6" s="1"/>
  <c r="AW56" i="6" s="1"/>
  <c r="AX56" i="6" s="1"/>
  <c r="AY56" i="6" s="1"/>
  <c r="AZ56" i="6" s="1"/>
  <c r="BA56" i="6" s="1"/>
  <c r="BB56" i="6" s="1"/>
  <c r="BC56" i="6" s="1"/>
  <c r="BD56" i="6" s="1"/>
  <c r="BE56" i="6" s="1"/>
  <c r="BF56" i="6" s="1"/>
  <c r="BG56" i="6" s="1"/>
  <c r="BH56" i="6" s="1"/>
  <c r="BI56" i="6" s="1"/>
  <c r="BJ56" i="6" s="1"/>
  <c r="BK56" i="6" s="1"/>
  <c r="BL56" i="6" s="1"/>
  <c r="F56" i="6"/>
  <c r="G56" i="6" s="1"/>
  <c r="H56" i="6" s="1"/>
  <c r="I56" i="6" s="1"/>
  <c r="J56" i="6" s="1"/>
  <c r="K56" i="6" s="1"/>
  <c r="L56" i="6" s="1"/>
  <c r="M56" i="6" s="1"/>
  <c r="E56" i="6"/>
  <c r="E52" i="6"/>
  <c r="E53" i="6" s="1"/>
  <c r="E88" i="6" s="1"/>
  <c r="G49" i="6"/>
  <c r="H49" i="6" s="1"/>
  <c r="I49" i="6" s="1"/>
  <c r="J49" i="6" s="1"/>
  <c r="K49" i="6" s="1"/>
  <c r="L49" i="6" s="1"/>
  <c r="M49" i="6" s="1"/>
  <c r="N49" i="6" s="1"/>
  <c r="O49" i="6" s="1"/>
  <c r="P49" i="6" s="1"/>
  <c r="Q49" i="6" s="1"/>
  <c r="R49" i="6" s="1"/>
  <c r="S49" i="6" s="1"/>
  <c r="T49" i="6" s="1"/>
  <c r="U49" i="6" s="1"/>
  <c r="V49" i="6" s="1"/>
  <c r="W49" i="6" s="1"/>
  <c r="X49" i="6" s="1"/>
  <c r="Y49" i="6" s="1"/>
  <c r="Z49" i="6" s="1"/>
  <c r="AA49" i="6" s="1"/>
  <c r="AB49" i="6" s="1"/>
  <c r="AC49" i="6" s="1"/>
  <c r="AD49" i="6" s="1"/>
  <c r="AE49" i="6" s="1"/>
  <c r="AF49" i="6" s="1"/>
  <c r="AG49" i="6" s="1"/>
  <c r="AH49" i="6" s="1"/>
  <c r="AI49" i="6" s="1"/>
  <c r="AJ49" i="6" s="1"/>
  <c r="AK49" i="6" s="1"/>
  <c r="AL49" i="6" s="1"/>
  <c r="AM49" i="6" s="1"/>
  <c r="AN49" i="6" s="1"/>
  <c r="AO49" i="6" s="1"/>
  <c r="AP49" i="6" s="1"/>
  <c r="AQ49" i="6" s="1"/>
  <c r="AR49" i="6" s="1"/>
  <c r="AS49" i="6" s="1"/>
  <c r="AT49" i="6" s="1"/>
  <c r="AU49" i="6" s="1"/>
  <c r="AV49" i="6" s="1"/>
  <c r="AW49" i="6" s="1"/>
  <c r="AX49" i="6" s="1"/>
  <c r="AY49" i="6" s="1"/>
  <c r="AZ49" i="6" s="1"/>
  <c r="BA49" i="6" s="1"/>
  <c r="BB49" i="6" s="1"/>
  <c r="BC49" i="6" s="1"/>
  <c r="BD49" i="6" s="1"/>
  <c r="BE49" i="6" s="1"/>
  <c r="BF49" i="6" s="1"/>
  <c r="BG49" i="6" s="1"/>
  <c r="BH49" i="6" s="1"/>
  <c r="BI49" i="6" s="1"/>
  <c r="BJ49" i="6" s="1"/>
  <c r="BK49" i="6" s="1"/>
  <c r="BL49" i="6" s="1"/>
  <c r="F49" i="6"/>
  <c r="E49" i="6"/>
  <c r="F48" i="6"/>
  <c r="G48" i="6" s="1"/>
  <c r="H48" i="6" s="1"/>
  <c r="I48" i="6" s="1"/>
  <c r="J48" i="6" s="1"/>
  <c r="K48" i="6" s="1"/>
  <c r="L48" i="6" s="1"/>
  <c r="M48" i="6" s="1"/>
  <c r="N48" i="6" s="1"/>
  <c r="O48" i="6" s="1"/>
  <c r="P48" i="6" s="1"/>
  <c r="Q48" i="6" s="1"/>
  <c r="R48" i="6" s="1"/>
  <c r="S48" i="6" s="1"/>
  <c r="T48" i="6" s="1"/>
  <c r="U48" i="6" s="1"/>
  <c r="V48" i="6" s="1"/>
  <c r="W48" i="6" s="1"/>
  <c r="X48" i="6" s="1"/>
  <c r="Y48" i="6" s="1"/>
  <c r="Z48" i="6" s="1"/>
  <c r="AA48" i="6" s="1"/>
  <c r="AB48" i="6" s="1"/>
  <c r="AC48" i="6" s="1"/>
  <c r="AD48" i="6" s="1"/>
  <c r="AE48" i="6" s="1"/>
  <c r="AF48" i="6" s="1"/>
  <c r="AG48" i="6" s="1"/>
  <c r="AH48" i="6" s="1"/>
  <c r="AI48" i="6" s="1"/>
  <c r="AJ48" i="6" s="1"/>
  <c r="AK48" i="6" s="1"/>
  <c r="AL48" i="6" s="1"/>
  <c r="AM48" i="6" s="1"/>
  <c r="AN48" i="6" s="1"/>
  <c r="AO48" i="6" s="1"/>
  <c r="AP48" i="6" s="1"/>
  <c r="AQ48" i="6" s="1"/>
  <c r="AR48" i="6" s="1"/>
  <c r="AS48" i="6" s="1"/>
  <c r="AT48" i="6" s="1"/>
  <c r="AU48" i="6" s="1"/>
  <c r="AV48" i="6" s="1"/>
  <c r="AW48" i="6" s="1"/>
  <c r="AX48" i="6" s="1"/>
  <c r="AY48" i="6" s="1"/>
  <c r="AZ48" i="6" s="1"/>
  <c r="BA48" i="6" s="1"/>
  <c r="BB48" i="6" s="1"/>
  <c r="BC48" i="6" s="1"/>
  <c r="BD48" i="6" s="1"/>
  <c r="BE48" i="6" s="1"/>
  <c r="BF48" i="6" s="1"/>
  <c r="BG48" i="6" s="1"/>
  <c r="BH48" i="6" s="1"/>
  <c r="BI48" i="6" s="1"/>
  <c r="BJ48" i="6" s="1"/>
  <c r="BK48" i="6" s="1"/>
  <c r="BL48" i="6" s="1"/>
  <c r="E48" i="6"/>
  <c r="F47" i="6"/>
  <c r="F50" i="6" s="1"/>
  <c r="F51" i="6" s="1"/>
  <c r="E47" i="6"/>
  <c r="E50" i="6" s="1"/>
  <c r="E51" i="6" s="1"/>
  <c r="G43" i="6"/>
  <c r="H43" i="6" s="1"/>
  <c r="I43" i="6" s="1"/>
  <c r="J43" i="6" s="1"/>
  <c r="K43" i="6" s="1"/>
  <c r="L43" i="6" s="1"/>
  <c r="M43" i="6" s="1"/>
  <c r="N43" i="6" s="1"/>
  <c r="O43" i="6" s="1"/>
  <c r="P43" i="6" s="1"/>
  <c r="Q43" i="6" s="1"/>
  <c r="R43" i="6" s="1"/>
  <c r="S43" i="6" s="1"/>
  <c r="T43" i="6" s="1"/>
  <c r="U43" i="6" s="1"/>
  <c r="V43" i="6" s="1"/>
  <c r="W43" i="6" s="1"/>
  <c r="X43" i="6" s="1"/>
  <c r="Y43" i="6" s="1"/>
  <c r="Z43" i="6" s="1"/>
  <c r="AA43" i="6" s="1"/>
  <c r="AB43" i="6" s="1"/>
  <c r="AC43" i="6" s="1"/>
  <c r="AD43" i="6" s="1"/>
  <c r="AE43" i="6" s="1"/>
  <c r="AF43" i="6" s="1"/>
  <c r="AG43" i="6" s="1"/>
  <c r="AH43" i="6" s="1"/>
  <c r="AI43" i="6" s="1"/>
  <c r="AJ43" i="6" s="1"/>
  <c r="AK43" i="6" s="1"/>
  <c r="AL43" i="6" s="1"/>
  <c r="AM43" i="6" s="1"/>
  <c r="AN43" i="6" s="1"/>
  <c r="AO43" i="6" s="1"/>
  <c r="AP43" i="6" s="1"/>
  <c r="AQ43" i="6" s="1"/>
  <c r="AR43" i="6" s="1"/>
  <c r="AS43" i="6" s="1"/>
  <c r="AT43" i="6" s="1"/>
  <c r="AU43" i="6" s="1"/>
  <c r="AV43" i="6" s="1"/>
  <c r="AW43" i="6" s="1"/>
  <c r="AX43" i="6" s="1"/>
  <c r="AY43" i="6" s="1"/>
  <c r="AZ43" i="6" s="1"/>
  <c r="BA43" i="6" s="1"/>
  <c r="BB43" i="6" s="1"/>
  <c r="BC43" i="6" s="1"/>
  <c r="BD43" i="6" s="1"/>
  <c r="BE43" i="6" s="1"/>
  <c r="BF43" i="6" s="1"/>
  <c r="BG43" i="6" s="1"/>
  <c r="BH43" i="6" s="1"/>
  <c r="BI43" i="6" s="1"/>
  <c r="BJ43" i="6" s="1"/>
  <c r="BK43" i="6" s="1"/>
  <c r="BL43" i="6" s="1"/>
  <c r="E43" i="6"/>
  <c r="F43" i="6" s="1"/>
  <c r="E42" i="6"/>
  <c r="F42" i="6" s="1"/>
  <c r="G42" i="6" s="1"/>
  <c r="H42" i="6" s="1"/>
  <c r="I42" i="6" s="1"/>
  <c r="J42" i="6" s="1"/>
  <c r="K42" i="6" s="1"/>
  <c r="L42" i="6" s="1"/>
  <c r="M42" i="6" s="1"/>
  <c r="N42" i="6" s="1"/>
  <c r="O42" i="6" s="1"/>
  <c r="P42" i="6" s="1"/>
  <c r="Q42" i="6" s="1"/>
  <c r="R42" i="6" s="1"/>
  <c r="S42" i="6" s="1"/>
  <c r="T42" i="6" s="1"/>
  <c r="U42" i="6" s="1"/>
  <c r="V42" i="6" s="1"/>
  <c r="W42" i="6" s="1"/>
  <c r="X42" i="6" s="1"/>
  <c r="Y42" i="6" s="1"/>
  <c r="Z42" i="6" s="1"/>
  <c r="AA42" i="6" s="1"/>
  <c r="AB42" i="6" s="1"/>
  <c r="AC42" i="6" s="1"/>
  <c r="AD42" i="6" s="1"/>
  <c r="AE42" i="6" s="1"/>
  <c r="AF42" i="6" s="1"/>
  <c r="AG42" i="6" s="1"/>
  <c r="AH42" i="6" s="1"/>
  <c r="AI42" i="6" s="1"/>
  <c r="AJ42" i="6" s="1"/>
  <c r="AK42" i="6" s="1"/>
  <c r="AL42" i="6" s="1"/>
  <c r="AM42" i="6" s="1"/>
  <c r="AN42" i="6" s="1"/>
  <c r="AO42" i="6" s="1"/>
  <c r="AP42" i="6" s="1"/>
  <c r="AQ42" i="6" s="1"/>
  <c r="AR42" i="6" s="1"/>
  <c r="AS42" i="6" s="1"/>
  <c r="AT42" i="6" s="1"/>
  <c r="AU42" i="6" s="1"/>
  <c r="AV42" i="6" s="1"/>
  <c r="AW42" i="6" s="1"/>
  <c r="AX42" i="6" s="1"/>
  <c r="AY42" i="6" s="1"/>
  <c r="AZ42" i="6" s="1"/>
  <c r="BA42" i="6" s="1"/>
  <c r="BB42" i="6" s="1"/>
  <c r="BC42" i="6" s="1"/>
  <c r="BD42" i="6" s="1"/>
  <c r="BE42" i="6" s="1"/>
  <c r="BF42" i="6" s="1"/>
  <c r="BG42" i="6" s="1"/>
  <c r="BH42" i="6" s="1"/>
  <c r="BI42" i="6" s="1"/>
  <c r="BJ42" i="6" s="1"/>
  <c r="BK42" i="6" s="1"/>
  <c r="BL42" i="6" s="1"/>
  <c r="F41" i="6"/>
  <c r="E41" i="6"/>
  <c r="E44" i="6" s="1"/>
  <c r="E45" i="6" s="1"/>
  <c r="E39" i="6"/>
  <c r="E38" i="6"/>
  <c r="G37" i="6"/>
  <c r="H37" i="6" s="1"/>
  <c r="I37" i="6" s="1"/>
  <c r="J37" i="6" s="1"/>
  <c r="K37" i="6" s="1"/>
  <c r="L37" i="6" s="1"/>
  <c r="M37" i="6" s="1"/>
  <c r="N37" i="6" s="1"/>
  <c r="O37" i="6" s="1"/>
  <c r="P37" i="6" s="1"/>
  <c r="Q37" i="6" s="1"/>
  <c r="R37" i="6" s="1"/>
  <c r="S37" i="6" s="1"/>
  <c r="T37" i="6" s="1"/>
  <c r="U37" i="6" s="1"/>
  <c r="V37" i="6" s="1"/>
  <c r="W37" i="6" s="1"/>
  <c r="X37" i="6" s="1"/>
  <c r="Y37" i="6" s="1"/>
  <c r="Z37" i="6" s="1"/>
  <c r="AA37" i="6" s="1"/>
  <c r="AB37" i="6" s="1"/>
  <c r="AC37" i="6" s="1"/>
  <c r="AD37" i="6" s="1"/>
  <c r="AE37" i="6" s="1"/>
  <c r="AF37" i="6" s="1"/>
  <c r="AG37" i="6" s="1"/>
  <c r="AH37" i="6" s="1"/>
  <c r="AI37" i="6" s="1"/>
  <c r="AJ37" i="6" s="1"/>
  <c r="AK37" i="6" s="1"/>
  <c r="AL37" i="6" s="1"/>
  <c r="AM37" i="6" s="1"/>
  <c r="AN37" i="6" s="1"/>
  <c r="AO37" i="6" s="1"/>
  <c r="AP37" i="6" s="1"/>
  <c r="AQ37" i="6" s="1"/>
  <c r="AR37" i="6" s="1"/>
  <c r="AS37" i="6" s="1"/>
  <c r="AT37" i="6" s="1"/>
  <c r="AU37" i="6" s="1"/>
  <c r="AV37" i="6" s="1"/>
  <c r="AW37" i="6" s="1"/>
  <c r="AX37" i="6" s="1"/>
  <c r="AY37" i="6" s="1"/>
  <c r="AZ37" i="6" s="1"/>
  <c r="BA37" i="6" s="1"/>
  <c r="BB37" i="6" s="1"/>
  <c r="BC37" i="6" s="1"/>
  <c r="BD37" i="6" s="1"/>
  <c r="BE37" i="6" s="1"/>
  <c r="BF37" i="6" s="1"/>
  <c r="BG37" i="6" s="1"/>
  <c r="BH37" i="6" s="1"/>
  <c r="BI37" i="6" s="1"/>
  <c r="BJ37" i="6" s="1"/>
  <c r="BK37" i="6" s="1"/>
  <c r="BL37" i="6" s="1"/>
  <c r="F37" i="6"/>
  <c r="E37" i="6"/>
  <c r="G36" i="6"/>
  <c r="H36" i="6" s="1"/>
  <c r="I36" i="6" s="1"/>
  <c r="J36" i="6" s="1"/>
  <c r="K36" i="6" s="1"/>
  <c r="L36" i="6" s="1"/>
  <c r="M36" i="6" s="1"/>
  <c r="N36" i="6" s="1"/>
  <c r="O36" i="6" s="1"/>
  <c r="P36" i="6" s="1"/>
  <c r="Q36" i="6" s="1"/>
  <c r="R36" i="6" s="1"/>
  <c r="S36" i="6" s="1"/>
  <c r="T36" i="6" s="1"/>
  <c r="U36" i="6" s="1"/>
  <c r="V36" i="6" s="1"/>
  <c r="W36" i="6" s="1"/>
  <c r="X36" i="6" s="1"/>
  <c r="Y36" i="6" s="1"/>
  <c r="Z36" i="6" s="1"/>
  <c r="AA36" i="6" s="1"/>
  <c r="AB36" i="6" s="1"/>
  <c r="AC36" i="6" s="1"/>
  <c r="AD36" i="6" s="1"/>
  <c r="AE36" i="6" s="1"/>
  <c r="AF36" i="6" s="1"/>
  <c r="AG36" i="6" s="1"/>
  <c r="AH36" i="6" s="1"/>
  <c r="AI36" i="6" s="1"/>
  <c r="AJ36" i="6" s="1"/>
  <c r="AK36" i="6" s="1"/>
  <c r="AL36" i="6" s="1"/>
  <c r="AM36" i="6" s="1"/>
  <c r="AN36" i="6" s="1"/>
  <c r="AO36" i="6" s="1"/>
  <c r="AP36" i="6" s="1"/>
  <c r="AQ36" i="6" s="1"/>
  <c r="AR36" i="6" s="1"/>
  <c r="AS36" i="6" s="1"/>
  <c r="AT36" i="6" s="1"/>
  <c r="AU36" i="6" s="1"/>
  <c r="AV36" i="6" s="1"/>
  <c r="AW36" i="6" s="1"/>
  <c r="AX36" i="6" s="1"/>
  <c r="AY36" i="6" s="1"/>
  <c r="AZ36" i="6" s="1"/>
  <c r="BA36" i="6" s="1"/>
  <c r="BB36" i="6" s="1"/>
  <c r="BC36" i="6" s="1"/>
  <c r="BD36" i="6" s="1"/>
  <c r="BE36" i="6" s="1"/>
  <c r="BF36" i="6" s="1"/>
  <c r="BG36" i="6" s="1"/>
  <c r="BH36" i="6" s="1"/>
  <c r="BI36" i="6" s="1"/>
  <c r="BJ36" i="6" s="1"/>
  <c r="BK36" i="6" s="1"/>
  <c r="BL36" i="6" s="1"/>
  <c r="F36" i="6"/>
  <c r="E36" i="6"/>
  <c r="F35" i="6"/>
  <c r="G35" i="6" s="1"/>
  <c r="H35" i="6" s="1"/>
  <c r="I35" i="6" s="1"/>
  <c r="J35" i="6" s="1"/>
  <c r="K35" i="6" s="1"/>
  <c r="L35" i="6" s="1"/>
  <c r="M35" i="6" s="1"/>
  <c r="N35" i="6" s="1"/>
  <c r="O35" i="6" s="1"/>
  <c r="P35" i="6" s="1"/>
  <c r="Q35" i="6" s="1"/>
  <c r="R35" i="6" s="1"/>
  <c r="S35" i="6" s="1"/>
  <c r="T35" i="6" s="1"/>
  <c r="U35" i="6" s="1"/>
  <c r="V35" i="6" s="1"/>
  <c r="W35" i="6" s="1"/>
  <c r="X35" i="6" s="1"/>
  <c r="Y35" i="6" s="1"/>
  <c r="Z35" i="6" s="1"/>
  <c r="AA35" i="6" s="1"/>
  <c r="AB35" i="6" s="1"/>
  <c r="AC35" i="6" s="1"/>
  <c r="AD35" i="6" s="1"/>
  <c r="AE35" i="6" s="1"/>
  <c r="AF35" i="6" s="1"/>
  <c r="AG35" i="6" s="1"/>
  <c r="AH35" i="6" s="1"/>
  <c r="AI35" i="6" s="1"/>
  <c r="AJ35" i="6" s="1"/>
  <c r="AK35" i="6" s="1"/>
  <c r="AL35" i="6" s="1"/>
  <c r="AM35" i="6" s="1"/>
  <c r="AN35" i="6" s="1"/>
  <c r="AO35" i="6" s="1"/>
  <c r="AP35" i="6" s="1"/>
  <c r="AQ35" i="6" s="1"/>
  <c r="AR35" i="6" s="1"/>
  <c r="AS35" i="6" s="1"/>
  <c r="AT35" i="6" s="1"/>
  <c r="AU35" i="6" s="1"/>
  <c r="AV35" i="6" s="1"/>
  <c r="AW35" i="6" s="1"/>
  <c r="AX35" i="6" s="1"/>
  <c r="AY35" i="6" s="1"/>
  <c r="AZ35" i="6" s="1"/>
  <c r="BA35" i="6" s="1"/>
  <c r="BB35" i="6" s="1"/>
  <c r="BC35" i="6" s="1"/>
  <c r="BD35" i="6" s="1"/>
  <c r="BE35" i="6" s="1"/>
  <c r="BF35" i="6" s="1"/>
  <c r="BG35" i="6" s="1"/>
  <c r="BH35" i="6" s="1"/>
  <c r="BI35" i="6" s="1"/>
  <c r="BJ35" i="6" s="1"/>
  <c r="BK35" i="6" s="1"/>
  <c r="BL35" i="6" s="1"/>
  <c r="E35" i="6"/>
  <c r="E34" i="6"/>
  <c r="F34" i="6" s="1"/>
  <c r="E30" i="6"/>
  <c r="F30" i="6" s="1"/>
  <c r="G30" i="6" s="1"/>
  <c r="H30" i="6" s="1"/>
  <c r="I30" i="6" s="1"/>
  <c r="J30" i="6" s="1"/>
  <c r="K30" i="6" s="1"/>
  <c r="L30" i="6" s="1"/>
  <c r="M30" i="6" s="1"/>
  <c r="N30" i="6" s="1"/>
  <c r="O30" i="6" s="1"/>
  <c r="P30" i="6" s="1"/>
  <c r="Q30" i="6" s="1"/>
  <c r="R30" i="6" s="1"/>
  <c r="S30" i="6" s="1"/>
  <c r="T30" i="6" s="1"/>
  <c r="U30" i="6" s="1"/>
  <c r="V30" i="6" s="1"/>
  <c r="W30" i="6" s="1"/>
  <c r="X30" i="6" s="1"/>
  <c r="Y30" i="6" s="1"/>
  <c r="Z30" i="6" s="1"/>
  <c r="AA30" i="6" s="1"/>
  <c r="AB30" i="6" s="1"/>
  <c r="AC30" i="6" s="1"/>
  <c r="AD30" i="6" s="1"/>
  <c r="AE30" i="6" s="1"/>
  <c r="AF30" i="6" s="1"/>
  <c r="AG30" i="6" s="1"/>
  <c r="AH30" i="6" s="1"/>
  <c r="AI30" i="6" s="1"/>
  <c r="AJ30" i="6" s="1"/>
  <c r="AK30" i="6" s="1"/>
  <c r="AL30" i="6" s="1"/>
  <c r="AM30" i="6" s="1"/>
  <c r="AN30" i="6" s="1"/>
  <c r="AO30" i="6" s="1"/>
  <c r="AP30" i="6" s="1"/>
  <c r="AQ30" i="6" s="1"/>
  <c r="AR30" i="6" s="1"/>
  <c r="AS30" i="6" s="1"/>
  <c r="AT30" i="6" s="1"/>
  <c r="AU30" i="6" s="1"/>
  <c r="AV30" i="6" s="1"/>
  <c r="AW30" i="6" s="1"/>
  <c r="AX30" i="6" s="1"/>
  <c r="AY30" i="6" s="1"/>
  <c r="AZ30" i="6" s="1"/>
  <c r="BA30" i="6" s="1"/>
  <c r="BB30" i="6" s="1"/>
  <c r="BC30" i="6" s="1"/>
  <c r="BD30" i="6" s="1"/>
  <c r="BE30" i="6" s="1"/>
  <c r="BF30" i="6" s="1"/>
  <c r="BG30" i="6" s="1"/>
  <c r="BH30" i="6" s="1"/>
  <c r="BI30" i="6" s="1"/>
  <c r="BJ30" i="6" s="1"/>
  <c r="BK30" i="6" s="1"/>
  <c r="BL30" i="6" s="1"/>
  <c r="G29" i="6"/>
  <c r="H29" i="6" s="1"/>
  <c r="I29" i="6" s="1"/>
  <c r="J29" i="6" s="1"/>
  <c r="K29" i="6" s="1"/>
  <c r="L29" i="6" s="1"/>
  <c r="M29" i="6" s="1"/>
  <c r="N29" i="6" s="1"/>
  <c r="O29" i="6" s="1"/>
  <c r="P29" i="6" s="1"/>
  <c r="Q29" i="6" s="1"/>
  <c r="R29" i="6" s="1"/>
  <c r="S29" i="6" s="1"/>
  <c r="T29" i="6" s="1"/>
  <c r="U29" i="6" s="1"/>
  <c r="V29" i="6" s="1"/>
  <c r="W29" i="6" s="1"/>
  <c r="X29" i="6" s="1"/>
  <c r="Y29" i="6" s="1"/>
  <c r="Z29" i="6" s="1"/>
  <c r="AA29" i="6" s="1"/>
  <c r="AB29" i="6" s="1"/>
  <c r="AC29" i="6" s="1"/>
  <c r="AD29" i="6" s="1"/>
  <c r="AE29" i="6" s="1"/>
  <c r="AF29" i="6" s="1"/>
  <c r="AG29" i="6" s="1"/>
  <c r="AH29" i="6" s="1"/>
  <c r="AI29" i="6" s="1"/>
  <c r="AJ29" i="6" s="1"/>
  <c r="AK29" i="6" s="1"/>
  <c r="AL29" i="6" s="1"/>
  <c r="AM29" i="6" s="1"/>
  <c r="AN29" i="6" s="1"/>
  <c r="AO29" i="6" s="1"/>
  <c r="AP29" i="6" s="1"/>
  <c r="AQ29" i="6" s="1"/>
  <c r="AR29" i="6" s="1"/>
  <c r="AS29" i="6" s="1"/>
  <c r="AT29" i="6" s="1"/>
  <c r="AU29" i="6" s="1"/>
  <c r="AV29" i="6" s="1"/>
  <c r="AW29" i="6" s="1"/>
  <c r="AX29" i="6" s="1"/>
  <c r="AY29" i="6" s="1"/>
  <c r="AZ29" i="6" s="1"/>
  <c r="BA29" i="6" s="1"/>
  <c r="BB29" i="6" s="1"/>
  <c r="BC29" i="6" s="1"/>
  <c r="BD29" i="6" s="1"/>
  <c r="BE29" i="6" s="1"/>
  <c r="BF29" i="6" s="1"/>
  <c r="BG29" i="6" s="1"/>
  <c r="BH29" i="6" s="1"/>
  <c r="BI29" i="6" s="1"/>
  <c r="BJ29" i="6" s="1"/>
  <c r="BK29" i="6" s="1"/>
  <c r="BL29" i="6" s="1"/>
  <c r="E29" i="6"/>
  <c r="F29" i="6" s="1"/>
  <c r="E28" i="6"/>
  <c r="F28" i="6" s="1"/>
  <c r="G28" i="6" s="1"/>
  <c r="H28" i="6" s="1"/>
  <c r="I28" i="6" s="1"/>
  <c r="J28" i="6" s="1"/>
  <c r="K28" i="6" s="1"/>
  <c r="L28" i="6" s="1"/>
  <c r="M28" i="6" s="1"/>
  <c r="N28" i="6" s="1"/>
  <c r="O28" i="6" s="1"/>
  <c r="P28" i="6" s="1"/>
  <c r="Q28" i="6" s="1"/>
  <c r="R28" i="6" s="1"/>
  <c r="S28" i="6" s="1"/>
  <c r="T28" i="6" s="1"/>
  <c r="U28" i="6" s="1"/>
  <c r="V28" i="6" s="1"/>
  <c r="W28" i="6" s="1"/>
  <c r="X28" i="6" s="1"/>
  <c r="Y28" i="6" s="1"/>
  <c r="Z28" i="6" s="1"/>
  <c r="AA28" i="6" s="1"/>
  <c r="AB28" i="6" s="1"/>
  <c r="AC28" i="6" s="1"/>
  <c r="AD28" i="6" s="1"/>
  <c r="AE28" i="6" s="1"/>
  <c r="AF28" i="6" s="1"/>
  <c r="AG28" i="6" s="1"/>
  <c r="AH28" i="6" s="1"/>
  <c r="AI28" i="6" s="1"/>
  <c r="AJ28" i="6" s="1"/>
  <c r="AK28" i="6" s="1"/>
  <c r="AL28" i="6" s="1"/>
  <c r="AM28" i="6" s="1"/>
  <c r="AN28" i="6" s="1"/>
  <c r="AO28" i="6" s="1"/>
  <c r="AP28" i="6" s="1"/>
  <c r="AQ28" i="6" s="1"/>
  <c r="AR28" i="6" s="1"/>
  <c r="AS28" i="6" s="1"/>
  <c r="AT28" i="6" s="1"/>
  <c r="AU28" i="6" s="1"/>
  <c r="AV28" i="6" s="1"/>
  <c r="AW28" i="6" s="1"/>
  <c r="AX28" i="6" s="1"/>
  <c r="AY28" i="6" s="1"/>
  <c r="AZ28" i="6" s="1"/>
  <c r="BA28" i="6" s="1"/>
  <c r="BB28" i="6" s="1"/>
  <c r="BC28" i="6" s="1"/>
  <c r="BD28" i="6" s="1"/>
  <c r="BE28" i="6" s="1"/>
  <c r="BF28" i="6" s="1"/>
  <c r="BG28" i="6" s="1"/>
  <c r="BH28" i="6" s="1"/>
  <c r="BI28" i="6" s="1"/>
  <c r="BJ28" i="6" s="1"/>
  <c r="BK28" i="6" s="1"/>
  <c r="BL28" i="6" s="1"/>
  <c r="F27" i="6"/>
  <c r="G27" i="6" s="1"/>
  <c r="H27" i="6" s="1"/>
  <c r="I27" i="6" s="1"/>
  <c r="J27" i="6" s="1"/>
  <c r="K27" i="6" s="1"/>
  <c r="L27" i="6" s="1"/>
  <c r="M27" i="6" s="1"/>
  <c r="N27" i="6" s="1"/>
  <c r="O27" i="6" s="1"/>
  <c r="P27" i="6" s="1"/>
  <c r="Q27" i="6" s="1"/>
  <c r="R27" i="6" s="1"/>
  <c r="S27" i="6" s="1"/>
  <c r="T27" i="6" s="1"/>
  <c r="U27" i="6" s="1"/>
  <c r="V27" i="6" s="1"/>
  <c r="W27" i="6" s="1"/>
  <c r="X27" i="6" s="1"/>
  <c r="Y27" i="6" s="1"/>
  <c r="Z27" i="6" s="1"/>
  <c r="AA27" i="6" s="1"/>
  <c r="AB27" i="6" s="1"/>
  <c r="AC27" i="6" s="1"/>
  <c r="AD27" i="6" s="1"/>
  <c r="AE27" i="6" s="1"/>
  <c r="AF27" i="6" s="1"/>
  <c r="AG27" i="6" s="1"/>
  <c r="AH27" i="6" s="1"/>
  <c r="AI27" i="6" s="1"/>
  <c r="AJ27" i="6" s="1"/>
  <c r="AK27" i="6" s="1"/>
  <c r="AL27" i="6" s="1"/>
  <c r="AM27" i="6" s="1"/>
  <c r="AN27" i="6" s="1"/>
  <c r="AO27" i="6" s="1"/>
  <c r="AP27" i="6" s="1"/>
  <c r="AQ27" i="6" s="1"/>
  <c r="AR27" i="6" s="1"/>
  <c r="AS27" i="6" s="1"/>
  <c r="AT27" i="6" s="1"/>
  <c r="AU27" i="6" s="1"/>
  <c r="AV27" i="6" s="1"/>
  <c r="AW27" i="6" s="1"/>
  <c r="AX27" i="6" s="1"/>
  <c r="AY27" i="6" s="1"/>
  <c r="AZ27" i="6" s="1"/>
  <c r="BA27" i="6" s="1"/>
  <c r="BB27" i="6" s="1"/>
  <c r="BC27" i="6" s="1"/>
  <c r="BD27" i="6" s="1"/>
  <c r="BE27" i="6" s="1"/>
  <c r="BF27" i="6" s="1"/>
  <c r="BG27" i="6" s="1"/>
  <c r="BH27" i="6" s="1"/>
  <c r="BI27" i="6" s="1"/>
  <c r="BJ27" i="6" s="1"/>
  <c r="BK27" i="6" s="1"/>
  <c r="BL27" i="6" s="1"/>
  <c r="E27" i="6"/>
  <c r="E26" i="6"/>
  <c r="E31" i="6" s="1"/>
  <c r="E32" i="6" s="1"/>
  <c r="F22" i="6"/>
  <c r="G22" i="6" s="1"/>
  <c r="H22" i="6" s="1"/>
  <c r="I22" i="6" s="1"/>
  <c r="J22" i="6" s="1"/>
  <c r="K22" i="6" s="1"/>
  <c r="L22" i="6" s="1"/>
  <c r="M22" i="6" s="1"/>
  <c r="N22" i="6" s="1"/>
  <c r="O22" i="6" s="1"/>
  <c r="P22" i="6" s="1"/>
  <c r="Q22" i="6" s="1"/>
  <c r="R22" i="6" s="1"/>
  <c r="S22" i="6" s="1"/>
  <c r="T22" i="6" s="1"/>
  <c r="U22" i="6" s="1"/>
  <c r="V22" i="6" s="1"/>
  <c r="W22" i="6" s="1"/>
  <c r="X22" i="6" s="1"/>
  <c r="Y22" i="6" s="1"/>
  <c r="Z22" i="6" s="1"/>
  <c r="AA22" i="6" s="1"/>
  <c r="AB22" i="6" s="1"/>
  <c r="AC22" i="6" s="1"/>
  <c r="AD22" i="6" s="1"/>
  <c r="AE22" i="6" s="1"/>
  <c r="AF22" i="6" s="1"/>
  <c r="AG22" i="6" s="1"/>
  <c r="AH22" i="6" s="1"/>
  <c r="AI22" i="6" s="1"/>
  <c r="AJ22" i="6" s="1"/>
  <c r="AK22" i="6" s="1"/>
  <c r="AL22" i="6" s="1"/>
  <c r="AM22" i="6" s="1"/>
  <c r="AN22" i="6" s="1"/>
  <c r="AO22" i="6" s="1"/>
  <c r="AP22" i="6" s="1"/>
  <c r="AQ22" i="6" s="1"/>
  <c r="AR22" i="6" s="1"/>
  <c r="AS22" i="6" s="1"/>
  <c r="AT22" i="6" s="1"/>
  <c r="AU22" i="6" s="1"/>
  <c r="AV22" i="6" s="1"/>
  <c r="AW22" i="6" s="1"/>
  <c r="AX22" i="6" s="1"/>
  <c r="AY22" i="6" s="1"/>
  <c r="AZ22" i="6" s="1"/>
  <c r="BA22" i="6" s="1"/>
  <c r="BB22" i="6" s="1"/>
  <c r="BC22" i="6" s="1"/>
  <c r="BD22" i="6" s="1"/>
  <c r="BE22" i="6" s="1"/>
  <c r="BF22" i="6" s="1"/>
  <c r="BG22" i="6" s="1"/>
  <c r="BH22" i="6" s="1"/>
  <c r="BI22" i="6" s="1"/>
  <c r="BJ22" i="6" s="1"/>
  <c r="BK22" i="6" s="1"/>
  <c r="BL22" i="6" s="1"/>
  <c r="E22" i="6"/>
  <c r="E21" i="6"/>
  <c r="E23" i="6" s="1"/>
  <c r="E24" i="6" s="1"/>
  <c r="F20" i="6"/>
  <c r="G20" i="6" s="1"/>
  <c r="E20" i="6"/>
  <c r="F14" i="6"/>
  <c r="C58" i="2" s="1"/>
  <c r="F9" i="6"/>
  <c r="F6" i="6"/>
  <c r="F11" i="6" s="1"/>
  <c r="E6" i="6"/>
  <c r="E11" i="6" s="1"/>
  <c r="F3" i="6"/>
  <c r="E3" i="6"/>
  <c r="E9" i="5"/>
  <c r="E8" i="5"/>
  <c r="D8" i="5"/>
  <c r="D9" i="5" s="1"/>
  <c r="I3" i="5"/>
  <c r="H3" i="5"/>
  <c r="G3" i="5"/>
  <c r="E3" i="5"/>
  <c r="D3" i="5"/>
  <c r="E10" i="4"/>
  <c r="D10" i="4"/>
  <c r="G3" i="4"/>
  <c r="F3" i="4"/>
  <c r="E3" i="4"/>
  <c r="D3" i="4"/>
  <c r="J6" i="3"/>
  <c r="I6" i="3"/>
  <c r="H6" i="3"/>
  <c r="G6" i="3"/>
  <c r="H3" i="6" s="1"/>
  <c r="F6" i="3"/>
  <c r="F39" i="2" s="1"/>
  <c r="F4" i="3"/>
  <c r="C57" i="2"/>
  <c r="G52" i="2"/>
  <c r="F52" i="2"/>
  <c r="E52" i="2"/>
  <c r="D52" i="2"/>
  <c r="E41" i="2"/>
  <c r="E40" i="2"/>
  <c r="D40" i="2"/>
  <c r="H39" i="2"/>
  <c r="G39" i="2"/>
  <c r="E39" i="2"/>
  <c r="D39" i="2"/>
  <c r="D35" i="2"/>
  <c r="D22" i="2"/>
  <c r="D20" i="2"/>
  <c r="D19" i="2"/>
  <c r="D18" i="2"/>
  <c r="D13" i="2"/>
  <c r="D12" i="2"/>
  <c r="D11" i="2"/>
  <c r="D10" i="2"/>
  <c r="D9" i="2"/>
  <c r="D8" i="2"/>
  <c r="D7" i="2"/>
  <c r="D6" i="2"/>
  <c r="D41" i="2" l="1"/>
  <c r="E12" i="6"/>
  <c r="E13" i="6" s="1"/>
  <c r="D43" i="2" s="1"/>
  <c r="E15" i="6"/>
  <c r="D42" i="2" s="1"/>
  <c r="E9" i="6"/>
  <c r="F83" i="6"/>
  <c r="F85" i="6"/>
  <c r="E102" i="6"/>
  <c r="E64" i="6"/>
  <c r="E68" i="6"/>
  <c r="E66" i="6"/>
  <c r="H20" i="6"/>
  <c r="E57" i="6"/>
  <c r="E59" i="6"/>
  <c r="E54" i="6"/>
  <c r="E61" i="6"/>
  <c r="J3" i="8"/>
  <c r="J3" i="7"/>
  <c r="I3" i="10"/>
  <c r="J39" i="2"/>
  <c r="H3" i="8"/>
  <c r="H3" i="7"/>
  <c r="G3" i="10"/>
  <c r="I3" i="8"/>
  <c r="I3" i="7"/>
  <c r="H3" i="10"/>
  <c r="F3" i="5"/>
  <c r="F21" i="6"/>
  <c r="G21" i="6" s="1"/>
  <c r="H21" i="6" s="1"/>
  <c r="I21" i="6" s="1"/>
  <c r="J21" i="6" s="1"/>
  <c r="K21" i="6" s="1"/>
  <c r="L21" i="6" s="1"/>
  <c r="M21" i="6" s="1"/>
  <c r="N21" i="6" s="1"/>
  <c r="O21" i="6" s="1"/>
  <c r="P21" i="6" s="1"/>
  <c r="Q21" i="6" s="1"/>
  <c r="R21" i="6" s="1"/>
  <c r="S21" i="6" s="1"/>
  <c r="T21" i="6" s="1"/>
  <c r="U21" i="6" s="1"/>
  <c r="V21" i="6" s="1"/>
  <c r="W21" i="6" s="1"/>
  <c r="X21" i="6" s="1"/>
  <c r="Y21" i="6" s="1"/>
  <c r="Z21" i="6" s="1"/>
  <c r="AA21" i="6" s="1"/>
  <c r="AB21" i="6" s="1"/>
  <c r="AC21" i="6" s="1"/>
  <c r="AD21" i="6" s="1"/>
  <c r="AE21" i="6" s="1"/>
  <c r="AF21" i="6" s="1"/>
  <c r="AG21" i="6" s="1"/>
  <c r="AH21" i="6" s="1"/>
  <c r="AI21" i="6" s="1"/>
  <c r="AJ21" i="6" s="1"/>
  <c r="AK21" i="6" s="1"/>
  <c r="AL21" i="6" s="1"/>
  <c r="AM21" i="6" s="1"/>
  <c r="AN21" i="6" s="1"/>
  <c r="AO21" i="6" s="1"/>
  <c r="AP21" i="6" s="1"/>
  <c r="AQ21" i="6" s="1"/>
  <c r="AR21" i="6" s="1"/>
  <c r="AS21" i="6" s="1"/>
  <c r="AT21" i="6" s="1"/>
  <c r="AU21" i="6" s="1"/>
  <c r="AV21" i="6" s="1"/>
  <c r="AW21" i="6" s="1"/>
  <c r="AX21" i="6" s="1"/>
  <c r="AY21" i="6" s="1"/>
  <c r="AZ21" i="6" s="1"/>
  <c r="BA21" i="6" s="1"/>
  <c r="BB21" i="6" s="1"/>
  <c r="BC21" i="6" s="1"/>
  <c r="BD21" i="6" s="1"/>
  <c r="BE21" i="6" s="1"/>
  <c r="BF21" i="6" s="1"/>
  <c r="BG21" i="6" s="1"/>
  <c r="BH21" i="6" s="1"/>
  <c r="BI21" i="6" s="1"/>
  <c r="BJ21" i="6" s="1"/>
  <c r="BK21" i="6" s="1"/>
  <c r="BL21" i="6" s="1"/>
  <c r="F26" i="6"/>
  <c r="E73" i="6"/>
  <c r="E71" i="6"/>
  <c r="E75" i="6"/>
  <c r="E83" i="6"/>
  <c r="E85" i="6"/>
  <c r="H3" i="4"/>
  <c r="F12" i="6"/>
  <c r="F13" i="6" s="1"/>
  <c r="E43" i="2" s="1"/>
  <c r="G47" i="6"/>
  <c r="I3" i="4"/>
  <c r="G3" i="6"/>
  <c r="F15" i="6"/>
  <c r="J3" i="4"/>
  <c r="I3" i="6"/>
  <c r="J3" i="6"/>
  <c r="K3" i="6"/>
  <c r="E78" i="6"/>
  <c r="E80" i="6"/>
  <c r="J3" i="5"/>
  <c r="F3" i="7"/>
  <c r="F3" i="8"/>
  <c r="E3" i="10"/>
  <c r="F44" i="6"/>
  <c r="F45" i="6" s="1"/>
  <c r="I39" i="2"/>
  <c r="G3" i="7"/>
  <c r="G3" i="8"/>
  <c r="F3" i="10"/>
  <c r="G41" i="6"/>
  <c r="F38" i="6"/>
  <c r="F39" i="6" s="1"/>
  <c r="G34" i="6"/>
  <c r="F52" i="6"/>
  <c r="E96" i="6"/>
  <c r="E98" i="6"/>
  <c r="F12" i="7"/>
  <c r="G6" i="7"/>
  <c r="G12" i="7" s="1"/>
  <c r="J117" i="6"/>
  <c r="I118" i="6"/>
  <c r="G112" i="6"/>
  <c r="H111" i="6"/>
  <c r="I119" i="6"/>
  <c r="F92" i="6"/>
  <c r="E114" i="6"/>
  <c r="F113" i="6"/>
  <c r="G115" i="6"/>
  <c r="F116" i="6"/>
  <c r="E7" i="8"/>
  <c r="E9" i="8"/>
  <c r="E118" i="6"/>
  <c r="E11" i="8"/>
  <c r="C11" i="9"/>
  <c r="B8" i="11"/>
  <c r="H9" i="7"/>
  <c r="I9" i="7"/>
  <c r="B6" i="11"/>
  <c r="E62" i="6" l="1"/>
  <c r="G23" i="6"/>
  <c r="G24" i="6" s="1"/>
  <c r="E121" i="6"/>
  <c r="E99" i="6"/>
  <c r="I120" i="6"/>
  <c r="J119" i="6"/>
  <c r="H34" i="6"/>
  <c r="G38" i="6"/>
  <c r="G39" i="6" s="1"/>
  <c r="G44" i="6"/>
  <c r="G45" i="6" s="1"/>
  <c r="H41" i="6"/>
  <c r="H112" i="6"/>
  <c r="I111" i="6"/>
  <c r="F73" i="6"/>
  <c r="F71" i="6"/>
  <c r="F75" i="6"/>
  <c r="H23" i="6"/>
  <c r="H24" i="6" s="1"/>
  <c r="I20" i="6"/>
  <c r="K117" i="6"/>
  <c r="J118" i="6"/>
  <c r="G50" i="6"/>
  <c r="G51" i="6" s="1"/>
  <c r="H47" i="6"/>
  <c r="F86" i="6"/>
  <c r="C59" i="2"/>
  <c r="E42" i="2"/>
  <c r="H6" i="7"/>
  <c r="H12" i="7" s="1"/>
  <c r="E86" i="6"/>
  <c r="F80" i="6"/>
  <c r="F78" i="6"/>
  <c r="F81" i="6" s="1"/>
  <c r="G57" i="6"/>
  <c r="G59" i="6"/>
  <c r="G61" i="6"/>
  <c r="F114" i="6"/>
  <c r="F121" i="6" s="1"/>
  <c r="G113" i="6"/>
  <c r="E76" i="6"/>
  <c r="F8" i="10"/>
  <c r="H10" i="6"/>
  <c r="C12" i="12"/>
  <c r="C14" i="12" s="1"/>
  <c r="C19" i="12" s="1"/>
  <c r="D33" i="2" s="1"/>
  <c r="C26" i="9"/>
  <c r="G116" i="6"/>
  <c r="H115" i="6"/>
  <c r="E81" i="6"/>
  <c r="E89" i="6" s="1"/>
  <c r="E108" i="6"/>
  <c r="E106" i="6"/>
  <c r="E104" i="6"/>
  <c r="E69" i="6"/>
  <c r="E8" i="10"/>
  <c r="G10" i="6"/>
  <c r="F94" i="6"/>
  <c r="G92" i="6"/>
  <c r="F53" i="6"/>
  <c r="G52" i="6"/>
  <c r="F23" i="6"/>
  <c r="F24" i="6" s="1"/>
  <c r="G26" i="6"/>
  <c r="F31" i="6"/>
  <c r="F32" i="6" s="1"/>
  <c r="F76" i="6" l="1"/>
  <c r="E109" i="6"/>
  <c r="E123" i="6" s="1"/>
  <c r="H57" i="6"/>
  <c r="H59" i="6"/>
  <c r="H61" i="6"/>
  <c r="F59" i="6"/>
  <c r="F61" i="6"/>
  <c r="F57" i="6"/>
  <c r="F54" i="6"/>
  <c r="I112" i="6"/>
  <c r="J111" i="6"/>
  <c r="H52" i="6"/>
  <c r="G53" i="6"/>
  <c r="G88" i="6" s="1"/>
  <c r="F98" i="6"/>
  <c r="F96" i="6"/>
  <c r="F99" i="6" s="1"/>
  <c r="F102" i="6"/>
  <c r="F64" i="6"/>
  <c r="F66" i="6"/>
  <c r="F68" i="6"/>
  <c r="H26" i="6"/>
  <c r="G31" i="6"/>
  <c r="G32" i="6" s="1"/>
  <c r="G62" i="6"/>
  <c r="I47" i="6"/>
  <c r="H50" i="6"/>
  <c r="H51" i="6" s="1"/>
  <c r="H38" i="6"/>
  <c r="H39" i="6" s="1"/>
  <c r="I34" i="6"/>
  <c r="H13" i="10"/>
  <c r="G13" i="10"/>
  <c r="F13" i="10"/>
  <c r="E13" i="10"/>
  <c r="G4" i="11"/>
  <c r="D4" i="11"/>
  <c r="C4" i="11"/>
  <c r="I13" i="10"/>
  <c r="E4" i="11"/>
  <c r="F4" i="11"/>
  <c r="D21" i="2"/>
  <c r="G94" i="6"/>
  <c r="H92" i="6"/>
  <c r="G8" i="10"/>
  <c r="I10" i="6"/>
  <c r="G83" i="6"/>
  <c r="G85" i="6"/>
  <c r="L117" i="6"/>
  <c r="K118" i="6"/>
  <c r="H116" i="6"/>
  <c r="I115" i="6"/>
  <c r="F88" i="6"/>
  <c r="I41" i="6"/>
  <c r="H44" i="6"/>
  <c r="H45" i="6" s="1"/>
  <c r="G80" i="6"/>
  <c r="G78" i="6"/>
  <c r="G73" i="6"/>
  <c r="G75" i="6"/>
  <c r="G71" i="6"/>
  <c r="I6" i="7"/>
  <c r="G114" i="6"/>
  <c r="G121" i="6" s="1"/>
  <c r="H113" i="6"/>
  <c r="J120" i="6"/>
  <c r="K119" i="6"/>
  <c r="I23" i="6"/>
  <c r="I24" i="6" s="1"/>
  <c r="J20" i="6"/>
  <c r="H62" i="6" l="1"/>
  <c r="G86" i="6"/>
  <c r="H83" i="6"/>
  <c r="H85" i="6"/>
  <c r="G76" i="6"/>
  <c r="I38" i="6"/>
  <c r="I39" i="6" s="1"/>
  <c r="J34" i="6"/>
  <c r="I52" i="6"/>
  <c r="H53" i="6"/>
  <c r="H71" i="6"/>
  <c r="H75" i="6"/>
  <c r="H73" i="6"/>
  <c r="J112" i="6"/>
  <c r="K111" i="6"/>
  <c r="G98" i="6"/>
  <c r="G96" i="6"/>
  <c r="G99" i="6" s="1"/>
  <c r="F62" i="6"/>
  <c r="J23" i="6"/>
  <c r="J24" i="6" s="1"/>
  <c r="K20" i="6"/>
  <c r="G102" i="6"/>
  <c r="G66" i="6"/>
  <c r="G68" i="6"/>
  <c r="G64" i="6"/>
  <c r="G69" i="6" s="1"/>
  <c r="G54" i="6"/>
  <c r="I59" i="6"/>
  <c r="I61" i="6"/>
  <c r="I57" i="6"/>
  <c r="I62" i="6" s="1"/>
  <c r="I116" i="6"/>
  <c r="J115" i="6"/>
  <c r="F69" i="6"/>
  <c r="H94" i="6"/>
  <c r="I92" i="6"/>
  <c r="I44" i="6"/>
  <c r="I45" i="6" s="1"/>
  <c r="J41" i="6"/>
  <c r="M117" i="6"/>
  <c r="L118" i="6"/>
  <c r="G81" i="6"/>
  <c r="J47" i="6"/>
  <c r="I50" i="6"/>
  <c r="I51" i="6" s="1"/>
  <c r="F106" i="6"/>
  <c r="F108" i="6"/>
  <c r="F104" i="6"/>
  <c r="F109" i="6" s="1"/>
  <c r="H31" i="6"/>
  <c r="H32" i="6" s="1"/>
  <c r="I26" i="6"/>
  <c r="K120" i="6"/>
  <c r="L119" i="6"/>
  <c r="H80" i="6"/>
  <c r="H78" i="6"/>
  <c r="H81" i="6" s="1"/>
  <c r="H114" i="6"/>
  <c r="H121" i="6" s="1"/>
  <c r="I113" i="6"/>
  <c r="I12" i="7"/>
  <c r="J6" i="7"/>
  <c r="J12" i="7" s="1"/>
  <c r="G89" i="6" l="1"/>
  <c r="L111" i="6"/>
  <c r="K112" i="6"/>
  <c r="H8" i="10"/>
  <c r="J10" i="6"/>
  <c r="K47" i="6"/>
  <c r="J50" i="6"/>
  <c r="J51" i="6" s="1"/>
  <c r="K41" i="6"/>
  <c r="J44" i="6"/>
  <c r="J45" i="6" s="1"/>
  <c r="H76" i="6"/>
  <c r="I78" i="6"/>
  <c r="I80" i="6"/>
  <c r="H88" i="6"/>
  <c r="J52" i="6"/>
  <c r="I53" i="6"/>
  <c r="I88" i="6" s="1"/>
  <c r="I94" i="6"/>
  <c r="J92" i="6"/>
  <c r="J38" i="6"/>
  <c r="J39" i="6" s="1"/>
  <c r="K34" i="6"/>
  <c r="I8" i="10"/>
  <c r="K10" i="6"/>
  <c r="J61" i="6"/>
  <c r="J57" i="6"/>
  <c r="J59" i="6"/>
  <c r="I83" i="6"/>
  <c r="I85" i="6"/>
  <c r="L120" i="6"/>
  <c r="M119" i="6"/>
  <c r="H98" i="6"/>
  <c r="H96" i="6"/>
  <c r="H99" i="6" s="1"/>
  <c r="L20" i="6"/>
  <c r="K23" i="6"/>
  <c r="K24" i="6" s="1"/>
  <c r="F89" i="6"/>
  <c r="H86" i="6"/>
  <c r="I114" i="6"/>
  <c r="I121" i="6" s="1"/>
  <c r="J113" i="6"/>
  <c r="N117" i="6"/>
  <c r="M118" i="6"/>
  <c r="G108" i="6"/>
  <c r="G106" i="6"/>
  <c r="G104" i="6"/>
  <c r="G109" i="6" s="1"/>
  <c r="I71" i="6"/>
  <c r="I73" i="6"/>
  <c r="I75" i="6"/>
  <c r="J26" i="6"/>
  <c r="I31" i="6"/>
  <c r="I32" i="6" s="1"/>
  <c r="H102" i="6"/>
  <c r="H68" i="6"/>
  <c r="H64" i="6"/>
  <c r="H66" i="6"/>
  <c r="H54" i="6"/>
  <c r="J116" i="6"/>
  <c r="K115" i="6"/>
  <c r="G123" i="6" l="1"/>
  <c r="K116" i="6"/>
  <c r="L115" i="6"/>
  <c r="I86" i="6"/>
  <c r="K113" i="6"/>
  <c r="J114" i="6"/>
  <c r="J121" i="6" s="1"/>
  <c r="J62" i="6"/>
  <c r="J80" i="6"/>
  <c r="J78" i="6"/>
  <c r="J81" i="6" s="1"/>
  <c r="K44" i="6"/>
  <c r="K45" i="6" s="1"/>
  <c r="L41" i="6"/>
  <c r="H108" i="6"/>
  <c r="H106" i="6"/>
  <c r="H104" i="6"/>
  <c r="H109" i="6" s="1"/>
  <c r="H123" i="6" s="1"/>
  <c r="F123" i="6"/>
  <c r="J83" i="6"/>
  <c r="J85" i="6"/>
  <c r="H69" i="6"/>
  <c r="H89" i="6" s="1"/>
  <c r="I102" i="6"/>
  <c r="I68" i="6"/>
  <c r="I66" i="6"/>
  <c r="I64" i="6"/>
  <c r="I69" i="6" s="1"/>
  <c r="I54" i="6"/>
  <c r="K61" i="6"/>
  <c r="K57" i="6"/>
  <c r="K59" i="6"/>
  <c r="L47" i="6"/>
  <c r="K50" i="6"/>
  <c r="K51" i="6" s="1"/>
  <c r="J31" i="6"/>
  <c r="J32" i="6" s="1"/>
  <c r="K26" i="6"/>
  <c r="M20" i="6"/>
  <c r="L23" i="6"/>
  <c r="L24" i="6" s="1"/>
  <c r="I81" i="6"/>
  <c r="J71" i="6"/>
  <c r="J73" i="6"/>
  <c r="J75" i="6"/>
  <c r="I76" i="6"/>
  <c r="O117" i="6"/>
  <c r="N118" i="6"/>
  <c r="L34" i="6"/>
  <c r="K38" i="6"/>
  <c r="K39" i="6" s="1"/>
  <c r="J94" i="6"/>
  <c r="K92" i="6"/>
  <c r="M120" i="6"/>
  <c r="N119" i="6"/>
  <c r="I98" i="6"/>
  <c r="I96" i="6"/>
  <c r="I99" i="6" s="1"/>
  <c r="M111" i="6"/>
  <c r="L112" i="6"/>
  <c r="K52" i="6"/>
  <c r="J53" i="6"/>
  <c r="J86" i="6" l="1"/>
  <c r="I108" i="6"/>
  <c r="I106" i="6"/>
  <c r="I104" i="6"/>
  <c r="I109" i="6" s="1"/>
  <c r="K80" i="6"/>
  <c r="K78" i="6"/>
  <c r="K81" i="6" s="1"/>
  <c r="K62" i="6"/>
  <c r="L44" i="6"/>
  <c r="L45" i="6" s="1"/>
  <c r="M41" i="6"/>
  <c r="J88" i="6"/>
  <c r="I89" i="6"/>
  <c r="J76" i="6"/>
  <c r="N111" i="6"/>
  <c r="M112" i="6"/>
  <c r="L61" i="6"/>
  <c r="L59" i="6"/>
  <c r="L57" i="6"/>
  <c r="L38" i="6"/>
  <c r="L39" i="6" s="1"/>
  <c r="M34" i="6"/>
  <c r="O118" i="6"/>
  <c r="P117" i="6"/>
  <c r="N120" i="6"/>
  <c r="O119" i="6"/>
  <c r="M23" i="6"/>
  <c r="M24" i="6" s="1"/>
  <c r="N20" i="6"/>
  <c r="L113" i="6"/>
  <c r="K114" i="6"/>
  <c r="K121" i="6" s="1"/>
  <c r="K31" i="6"/>
  <c r="K32" i="6" s="1"/>
  <c r="L26" i="6"/>
  <c r="L52" i="6"/>
  <c r="K53" i="6"/>
  <c r="K88" i="6" s="1"/>
  <c r="K94" i="6"/>
  <c r="L92" i="6"/>
  <c r="J102" i="6"/>
  <c r="J66" i="6"/>
  <c r="J64" i="6"/>
  <c r="J68" i="6"/>
  <c r="J54" i="6"/>
  <c r="L116" i="6"/>
  <c r="M115" i="6"/>
  <c r="J98" i="6"/>
  <c r="J96" i="6"/>
  <c r="J99" i="6" s="1"/>
  <c r="K83" i="6"/>
  <c r="K85" i="6"/>
  <c r="K75" i="6"/>
  <c r="K71" i="6"/>
  <c r="K73" i="6"/>
  <c r="M47" i="6"/>
  <c r="L50" i="6"/>
  <c r="L51" i="6" s="1"/>
  <c r="L62" i="6" l="1"/>
  <c r="M61" i="6"/>
  <c r="M59" i="6"/>
  <c r="M57" i="6"/>
  <c r="N41" i="6"/>
  <c r="M44" i="6"/>
  <c r="M45" i="6" s="1"/>
  <c r="O20" i="6"/>
  <c r="N23" i="6"/>
  <c r="N24" i="6" s="1"/>
  <c r="P118" i="6"/>
  <c r="Q117" i="6"/>
  <c r="L80" i="6"/>
  <c r="L78" i="6"/>
  <c r="L81" i="6" s="1"/>
  <c r="O111" i="6"/>
  <c r="N112" i="6"/>
  <c r="J69" i="6"/>
  <c r="J89" i="6" s="1"/>
  <c r="L85" i="6"/>
  <c r="L83" i="6"/>
  <c r="L86" i="6" s="1"/>
  <c r="N47" i="6"/>
  <c r="M50" i="6"/>
  <c r="M51" i="6" s="1"/>
  <c r="L94" i="6"/>
  <c r="M92" i="6"/>
  <c r="M116" i="6"/>
  <c r="N115" i="6"/>
  <c r="J108" i="6"/>
  <c r="J106" i="6"/>
  <c r="J104" i="6"/>
  <c r="J109" i="6" s="1"/>
  <c r="L75" i="6"/>
  <c r="L73" i="6"/>
  <c r="L71" i="6"/>
  <c r="L76" i="6" s="1"/>
  <c r="K76" i="6"/>
  <c r="I123" i="6"/>
  <c r="P119" i="6"/>
  <c r="O120" i="6"/>
  <c r="M38" i="6"/>
  <c r="M39" i="6" s="1"/>
  <c r="N34" i="6"/>
  <c r="K98" i="6"/>
  <c r="K96" i="6"/>
  <c r="K99" i="6" s="1"/>
  <c r="L53" i="6"/>
  <c r="M52" i="6"/>
  <c r="L31" i="6"/>
  <c r="L32" i="6" s="1"/>
  <c r="M26" i="6"/>
  <c r="K86" i="6"/>
  <c r="K102" i="6"/>
  <c r="K66" i="6"/>
  <c r="K68" i="6"/>
  <c r="K64" i="6"/>
  <c r="K69" i="6" s="1"/>
  <c r="K89" i="6" s="1"/>
  <c r="K54" i="6"/>
  <c r="M113" i="6"/>
  <c r="L114" i="6"/>
  <c r="L121" i="6" s="1"/>
  <c r="J123" i="6" l="1"/>
  <c r="M62" i="6"/>
  <c r="N52" i="6"/>
  <c r="M53" i="6"/>
  <c r="M88" i="6" s="1"/>
  <c r="O23" i="6"/>
  <c r="O24" i="6" s="1"/>
  <c r="P20" i="6"/>
  <c r="L98" i="6"/>
  <c r="L96" i="6"/>
  <c r="L99" i="6"/>
  <c r="L88" i="6"/>
  <c r="N59" i="6"/>
  <c r="N61" i="6"/>
  <c r="N57" i="6"/>
  <c r="N62" i="6" s="1"/>
  <c r="M75" i="6"/>
  <c r="M73" i="6"/>
  <c r="M71" i="6"/>
  <c r="M76" i="6" s="1"/>
  <c r="Q119" i="6"/>
  <c r="P120" i="6"/>
  <c r="N116" i="6"/>
  <c r="O115" i="6"/>
  <c r="N113" i="6"/>
  <c r="M114" i="6"/>
  <c r="M121" i="6" s="1"/>
  <c r="M80" i="6"/>
  <c r="M78" i="6"/>
  <c r="M81" i="6" s="1"/>
  <c r="Q118" i="6"/>
  <c r="R117" i="6"/>
  <c r="O34" i="6"/>
  <c r="N38" i="6"/>
  <c r="N39" i="6" s="1"/>
  <c r="K108" i="6"/>
  <c r="K106" i="6"/>
  <c r="K104" i="6"/>
  <c r="M94" i="6"/>
  <c r="N92" i="6"/>
  <c r="N44" i="6"/>
  <c r="N45" i="6" s="1"/>
  <c r="O41" i="6"/>
  <c r="M31" i="6"/>
  <c r="M32" i="6" s="1"/>
  <c r="N26" i="6"/>
  <c r="M85" i="6"/>
  <c r="M83" i="6"/>
  <c r="M86" i="6" s="1"/>
  <c r="N50" i="6"/>
  <c r="N51" i="6" s="1"/>
  <c r="O47" i="6"/>
  <c r="L102" i="6"/>
  <c r="L68" i="6"/>
  <c r="L66" i="6"/>
  <c r="L64" i="6"/>
  <c r="L54" i="6"/>
  <c r="P111" i="6"/>
  <c r="O112" i="6"/>
  <c r="K109" i="6" l="1"/>
  <c r="K123" i="6" s="1"/>
  <c r="N85" i="6"/>
  <c r="N83" i="6"/>
  <c r="M102" i="6"/>
  <c r="M68" i="6"/>
  <c r="M66" i="6"/>
  <c r="M64" i="6"/>
  <c r="M69" i="6" s="1"/>
  <c r="M89" i="6" s="1"/>
  <c r="M54" i="6"/>
  <c r="P41" i="6"/>
  <c r="O44" i="6"/>
  <c r="O45" i="6" s="1"/>
  <c r="P112" i="6"/>
  <c r="Q111" i="6"/>
  <c r="N80" i="6"/>
  <c r="N78" i="6"/>
  <c r="N81" i="6" s="1"/>
  <c r="P23" i="6"/>
  <c r="P24" i="6" s="1"/>
  <c r="Q20" i="6"/>
  <c r="L108" i="6"/>
  <c r="L106" i="6"/>
  <c r="L104" i="6"/>
  <c r="N94" i="6"/>
  <c r="O92" i="6"/>
  <c r="O59" i="6"/>
  <c r="O61" i="6"/>
  <c r="O57" i="6"/>
  <c r="O62" i="6" s="1"/>
  <c r="P47" i="6"/>
  <c r="O50" i="6"/>
  <c r="O51" i="6" s="1"/>
  <c r="N73" i="6"/>
  <c r="N71" i="6"/>
  <c r="N75" i="6"/>
  <c r="P34" i="6"/>
  <c r="O38" i="6"/>
  <c r="O39" i="6" s="1"/>
  <c r="R118" i="6"/>
  <c r="S117" i="6"/>
  <c r="N31" i="6"/>
  <c r="N32" i="6" s="1"/>
  <c r="O26" i="6"/>
  <c r="O113" i="6"/>
  <c r="N114" i="6"/>
  <c r="N121" i="6" s="1"/>
  <c r="O116" i="6"/>
  <c r="P115" i="6"/>
  <c r="L69" i="6"/>
  <c r="L89" i="6" s="1"/>
  <c r="M98" i="6"/>
  <c r="M96" i="6"/>
  <c r="M99" i="6"/>
  <c r="Q120" i="6"/>
  <c r="R119" i="6"/>
  <c r="O52" i="6"/>
  <c r="N53" i="6"/>
  <c r="L109" i="6" l="1"/>
  <c r="L123" i="6" s="1"/>
  <c r="N86" i="6"/>
  <c r="Q112" i="6"/>
  <c r="R111" i="6"/>
  <c r="P116" i="6"/>
  <c r="Q115" i="6"/>
  <c r="O85" i="6"/>
  <c r="O83" i="6"/>
  <c r="O86" i="6" s="1"/>
  <c r="Q47" i="6"/>
  <c r="P50" i="6"/>
  <c r="P51" i="6" s="1"/>
  <c r="O80" i="6"/>
  <c r="O78" i="6"/>
  <c r="P44" i="6"/>
  <c r="P45" i="6" s="1"/>
  <c r="Q41" i="6"/>
  <c r="O114" i="6"/>
  <c r="O121" i="6" s="1"/>
  <c r="P113" i="6"/>
  <c r="P92" i="6"/>
  <c r="O94" i="6"/>
  <c r="O31" i="6"/>
  <c r="O32" i="6" s="1"/>
  <c r="P26" i="6"/>
  <c r="N96" i="6"/>
  <c r="N98" i="6"/>
  <c r="N99" i="6"/>
  <c r="N88" i="6"/>
  <c r="O75" i="6"/>
  <c r="O71" i="6"/>
  <c r="O73" i="6"/>
  <c r="O53" i="6"/>
  <c r="O88" i="6" s="1"/>
  <c r="P52" i="6"/>
  <c r="Q34" i="6"/>
  <c r="P38" i="6"/>
  <c r="P39" i="6" s="1"/>
  <c r="Q23" i="6"/>
  <c r="Q24" i="6" s="1"/>
  <c r="R20" i="6"/>
  <c r="S119" i="6"/>
  <c r="R120" i="6"/>
  <c r="P61" i="6"/>
  <c r="P59" i="6"/>
  <c r="P57" i="6"/>
  <c r="P62" i="6" s="1"/>
  <c r="F4" i="4"/>
  <c r="M108" i="6"/>
  <c r="M106" i="6"/>
  <c r="M104" i="6"/>
  <c r="M109" i="6" s="1"/>
  <c r="M123" i="6" s="1"/>
  <c r="N102" i="6"/>
  <c r="N68" i="6"/>
  <c r="N64" i="6"/>
  <c r="N66" i="6"/>
  <c r="N54" i="6"/>
  <c r="S118" i="6"/>
  <c r="T117" i="6"/>
  <c r="N76" i="6"/>
  <c r="N69" i="6" l="1"/>
  <c r="N89" i="6" s="1"/>
  <c r="O81" i="6"/>
  <c r="P75" i="6"/>
  <c r="P73" i="6"/>
  <c r="P71" i="6"/>
  <c r="F6" i="4"/>
  <c r="P114" i="6"/>
  <c r="P121" i="6" s="1"/>
  <c r="F7" i="5" s="1"/>
  <c r="Q113" i="6"/>
  <c r="P53" i="6"/>
  <c r="Q52" i="6"/>
  <c r="Q38" i="6"/>
  <c r="Q39" i="6" s="1"/>
  <c r="R34" i="6"/>
  <c r="T118" i="6"/>
  <c r="U117" i="6"/>
  <c r="R115" i="6"/>
  <c r="Q116" i="6"/>
  <c r="Q61" i="6"/>
  <c r="Q57" i="6"/>
  <c r="Q59" i="6"/>
  <c r="P78" i="6"/>
  <c r="P80" i="6"/>
  <c r="F7" i="4"/>
  <c r="P31" i="6"/>
  <c r="P32" i="6" s="1"/>
  <c r="Q26" i="6"/>
  <c r="Q92" i="6"/>
  <c r="P94" i="6"/>
  <c r="Q44" i="6"/>
  <c r="Q45" i="6" s="1"/>
  <c r="R41" i="6"/>
  <c r="N108" i="6"/>
  <c r="N104" i="6"/>
  <c r="N106" i="6"/>
  <c r="T119" i="6"/>
  <c r="S120" i="6"/>
  <c r="O102" i="6"/>
  <c r="O68" i="6"/>
  <c r="O64" i="6"/>
  <c r="O66" i="6"/>
  <c r="O54" i="6"/>
  <c r="S111" i="6"/>
  <c r="R112" i="6"/>
  <c r="O76" i="6"/>
  <c r="P85" i="6"/>
  <c r="P83" i="6"/>
  <c r="P86" i="6" s="1"/>
  <c r="F8" i="4"/>
  <c r="Q50" i="6"/>
  <c r="Q51" i="6" s="1"/>
  <c r="R47" i="6"/>
  <c r="S20" i="6"/>
  <c r="R23" i="6"/>
  <c r="R24" i="6" s="1"/>
  <c r="O96" i="6"/>
  <c r="O98" i="6"/>
  <c r="O99" i="6" s="1"/>
  <c r="Q62" i="6" l="1"/>
  <c r="N109" i="6"/>
  <c r="N123" i="6" s="1"/>
  <c r="P76" i="6"/>
  <c r="O69" i="6"/>
  <c r="O89" i="6" s="1"/>
  <c r="S34" i="6"/>
  <c r="R38" i="6"/>
  <c r="R39" i="6" s="1"/>
  <c r="P102" i="6"/>
  <c r="P68" i="6"/>
  <c r="P64" i="6"/>
  <c r="P66" i="6"/>
  <c r="F5" i="4"/>
  <c r="P54" i="6"/>
  <c r="Q53" i="6"/>
  <c r="R52" i="6"/>
  <c r="U118" i="6"/>
  <c r="V117" i="6"/>
  <c r="O104" i="6"/>
  <c r="O109" i="6" s="1"/>
  <c r="O108" i="6"/>
  <c r="O106" i="6"/>
  <c r="Q75" i="6"/>
  <c r="Q73" i="6"/>
  <c r="Q71" i="6"/>
  <c r="S115" i="6"/>
  <c r="R116" i="6"/>
  <c r="U119" i="6"/>
  <c r="T120" i="6"/>
  <c r="Q80" i="6"/>
  <c r="Q78" i="6"/>
  <c r="Q81" i="6" s="1"/>
  <c r="T111" i="6"/>
  <c r="S112" i="6"/>
  <c r="Q31" i="6"/>
  <c r="Q32" i="6" s="1"/>
  <c r="R26" i="6"/>
  <c r="S47" i="6"/>
  <c r="R50" i="6"/>
  <c r="R51" i="6" s="1"/>
  <c r="R44" i="6"/>
  <c r="R45" i="6" s="1"/>
  <c r="S41" i="6"/>
  <c r="P96" i="6"/>
  <c r="P98" i="6"/>
  <c r="R92" i="6"/>
  <c r="Q94" i="6"/>
  <c r="P88" i="6"/>
  <c r="F9" i="4"/>
  <c r="Q114" i="6"/>
  <c r="Q121" i="6" s="1"/>
  <c r="R113" i="6"/>
  <c r="R59" i="6"/>
  <c r="R61" i="6"/>
  <c r="R57" i="6"/>
  <c r="R62" i="6" s="1"/>
  <c r="P81" i="6"/>
  <c r="T20" i="6"/>
  <c r="S23" i="6"/>
  <c r="S24" i="6" s="1"/>
  <c r="Q85" i="6"/>
  <c r="Q83" i="6"/>
  <c r="Q86" i="6" s="1"/>
  <c r="O123" i="6" l="1"/>
  <c r="Q76" i="6"/>
  <c r="P99" i="6"/>
  <c r="F5" i="5" s="1"/>
  <c r="G7" i="6"/>
  <c r="F10" i="4"/>
  <c r="G4" i="6" s="1"/>
  <c r="R114" i="6"/>
  <c r="R121" i="6" s="1"/>
  <c r="S113" i="6"/>
  <c r="U111" i="6"/>
  <c r="T112" i="6"/>
  <c r="R94" i="6"/>
  <c r="S92" i="6"/>
  <c r="T115" i="6"/>
  <c r="S116" i="6"/>
  <c r="P69" i="6"/>
  <c r="P89" i="6" s="1"/>
  <c r="F4" i="5" s="1"/>
  <c r="T41" i="6"/>
  <c r="S44" i="6"/>
  <c r="S45" i="6" s="1"/>
  <c r="R31" i="6"/>
  <c r="R32" i="6" s="1"/>
  <c r="S26" i="6"/>
  <c r="V118" i="6"/>
  <c r="W117" i="6"/>
  <c r="R53" i="6"/>
  <c r="R88" i="6" s="1"/>
  <c r="S52" i="6"/>
  <c r="P104" i="6"/>
  <c r="P108" i="6"/>
  <c r="P106" i="6"/>
  <c r="V119" i="6"/>
  <c r="U120" i="6"/>
  <c r="R78" i="6"/>
  <c r="R80" i="6"/>
  <c r="P109" i="6"/>
  <c r="F6" i="5" s="1"/>
  <c r="G8" i="6" s="1"/>
  <c r="Q96" i="6"/>
  <c r="Q99" i="6" s="1"/>
  <c r="Q98" i="6"/>
  <c r="S59" i="6"/>
  <c r="S61" i="6"/>
  <c r="S57" i="6"/>
  <c r="S62" i="6" s="1"/>
  <c r="U20" i="6"/>
  <c r="T23" i="6"/>
  <c r="T24" i="6" s="1"/>
  <c r="R75" i="6"/>
  <c r="R73" i="6"/>
  <c r="R71" i="6"/>
  <c r="R76" i="6" s="1"/>
  <c r="Q102" i="6"/>
  <c r="Q64" i="6"/>
  <c r="Q66" i="6"/>
  <c r="Q68" i="6"/>
  <c r="Q54" i="6"/>
  <c r="Q88" i="6"/>
  <c r="R85" i="6"/>
  <c r="R83" i="6"/>
  <c r="T47" i="6"/>
  <c r="S50" i="6"/>
  <c r="S51" i="6" s="1"/>
  <c r="S38" i="6"/>
  <c r="S39" i="6" s="1"/>
  <c r="T34" i="6"/>
  <c r="R86" i="6" l="1"/>
  <c r="R102" i="6"/>
  <c r="R66" i="6"/>
  <c r="R64" i="6"/>
  <c r="R68" i="6"/>
  <c r="R54" i="6"/>
  <c r="R96" i="6"/>
  <c r="R98" i="6"/>
  <c r="R99" i="6" s="1"/>
  <c r="S53" i="6"/>
  <c r="T52" i="6"/>
  <c r="Q69" i="6"/>
  <c r="Q89" i="6" s="1"/>
  <c r="Q123" i="6" s="1"/>
  <c r="U115" i="6"/>
  <c r="T116" i="6"/>
  <c r="S80" i="6"/>
  <c r="S78" i="6"/>
  <c r="T44" i="6"/>
  <c r="T45" i="6" s="1"/>
  <c r="U41" i="6"/>
  <c r="R81" i="6"/>
  <c r="T38" i="6"/>
  <c r="T39" i="6" s="1"/>
  <c r="U34" i="6"/>
  <c r="W119" i="6"/>
  <c r="V120" i="6"/>
  <c r="T61" i="6"/>
  <c r="T57" i="6"/>
  <c r="T59" i="6"/>
  <c r="V20" i="6"/>
  <c r="U23" i="6"/>
  <c r="U24" i="6" s="1"/>
  <c r="W118" i="6"/>
  <c r="X117" i="6"/>
  <c r="E4" i="10"/>
  <c r="F4" i="8"/>
  <c r="F40" i="2"/>
  <c r="G6" i="6"/>
  <c r="G11" i="6" s="1"/>
  <c r="D57" i="2"/>
  <c r="G14" i="6"/>
  <c r="D58" i="2" s="1"/>
  <c r="C60" i="2" s="1"/>
  <c r="S75" i="6"/>
  <c r="S73" i="6"/>
  <c r="S71" i="6"/>
  <c r="S76" i="6" s="1"/>
  <c r="S85" i="6"/>
  <c r="S83" i="6"/>
  <c r="S86" i="6" s="1"/>
  <c r="T50" i="6"/>
  <c r="T51" i="6" s="1"/>
  <c r="U47" i="6"/>
  <c r="F8" i="5"/>
  <c r="D17" i="2"/>
  <c r="G5" i="6"/>
  <c r="F5" i="8" s="1"/>
  <c r="F9" i="5"/>
  <c r="S94" i="6"/>
  <c r="T92" i="6"/>
  <c r="V111" i="6"/>
  <c r="U112" i="6"/>
  <c r="P123" i="6"/>
  <c r="T113" i="6"/>
  <c r="S114" i="6"/>
  <c r="S121" i="6" s="1"/>
  <c r="Q106" i="6"/>
  <c r="Q104" i="6"/>
  <c r="Q109" i="6" s="1"/>
  <c r="Q108" i="6"/>
  <c r="S31" i="6"/>
  <c r="S32" i="6" s="1"/>
  <c r="T26" i="6"/>
  <c r="R69" i="6" l="1"/>
  <c r="R89" i="6" s="1"/>
  <c r="T53" i="6"/>
  <c r="T88" i="6" s="1"/>
  <c r="U52" i="6"/>
  <c r="V112" i="6"/>
  <c r="W111" i="6"/>
  <c r="S88" i="6"/>
  <c r="U113" i="6"/>
  <c r="T114" i="6"/>
  <c r="T121" i="6" s="1"/>
  <c r="V115" i="6"/>
  <c r="U116" i="6"/>
  <c r="T62" i="6"/>
  <c r="W120" i="6"/>
  <c r="X119" i="6"/>
  <c r="T94" i="6"/>
  <c r="U92" i="6"/>
  <c r="S98" i="6"/>
  <c r="S96" i="6"/>
  <c r="S99" i="6" s="1"/>
  <c r="V34" i="6"/>
  <c r="U38" i="6"/>
  <c r="U39" i="6" s="1"/>
  <c r="T83" i="6"/>
  <c r="T85" i="6"/>
  <c r="F7" i="8"/>
  <c r="F9" i="8"/>
  <c r="R106" i="6"/>
  <c r="R104" i="6"/>
  <c r="R108" i="6"/>
  <c r="U57" i="6"/>
  <c r="U61" i="6"/>
  <c r="U59" i="6"/>
  <c r="S68" i="6"/>
  <c r="S64" i="6"/>
  <c r="S69" i="6" s="1"/>
  <c r="S89" i="6" s="1"/>
  <c r="S102" i="6"/>
  <c r="S66" i="6"/>
  <c r="S54" i="6"/>
  <c r="F6" i="8"/>
  <c r="F10" i="8"/>
  <c r="F8" i="8"/>
  <c r="U44" i="6"/>
  <c r="U45" i="6" s="1"/>
  <c r="V41" i="6"/>
  <c r="T80" i="6"/>
  <c r="T78" i="6"/>
  <c r="T75" i="6"/>
  <c r="T73" i="6"/>
  <c r="T71" i="6"/>
  <c r="T76" i="6" s="1"/>
  <c r="T31" i="6"/>
  <c r="T32" i="6" s="1"/>
  <c r="U26" i="6"/>
  <c r="X118" i="6"/>
  <c r="Y117" i="6"/>
  <c r="W20" i="6"/>
  <c r="V23" i="6"/>
  <c r="V24" i="6" s="1"/>
  <c r="E5" i="10"/>
  <c r="F41" i="2"/>
  <c r="G15" i="6"/>
  <c r="G12" i="6"/>
  <c r="G13" i="6" s="1"/>
  <c r="F43" i="2" s="1"/>
  <c r="G9" i="6"/>
  <c r="C6" i="12" s="1"/>
  <c r="C7" i="12" s="1"/>
  <c r="C8" i="12" s="1"/>
  <c r="C18" i="12" s="1"/>
  <c r="D34" i="2" s="1"/>
  <c r="U50" i="6"/>
  <c r="U51" i="6" s="1"/>
  <c r="V47" i="6"/>
  <c r="S81" i="6"/>
  <c r="U62" i="6" l="1"/>
  <c r="R109" i="6"/>
  <c r="T86" i="6"/>
  <c r="R123" i="6"/>
  <c r="X120" i="6"/>
  <c r="Y119" i="6"/>
  <c r="U80" i="6"/>
  <c r="U78" i="6"/>
  <c r="W41" i="6"/>
  <c r="V44" i="6"/>
  <c r="V45" i="6" s="1"/>
  <c r="E6" i="10"/>
  <c r="E7" i="10" s="1"/>
  <c r="F11" i="8"/>
  <c r="F12" i="8" s="1"/>
  <c r="E9" i="10" s="1"/>
  <c r="T81" i="6"/>
  <c r="D59" i="2"/>
  <c r="F42" i="2"/>
  <c r="V113" i="6"/>
  <c r="U114" i="6"/>
  <c r="U121" i="6" s="1"/>
  <c r="Z117" i="6"/>
  <c r="Y118" i="6"/>
  <c r="X20" i="6"/>
  <c r="W23" i="6"/>
  <c r="W24" i="6" s="1"/>
  <c r="U71" i="6"/>
  <c r="U75" i="6"/>
  <c r="U73" i="6"/>
  <c r="S104" i="6"/>
  <c r="S106" i="6"/>
  <c r="S108" i="6"/>
  <c r="V38" i="6"/>
  <c r="V39" i="6" s="1"/>
  <c r="W34" i="6"/>
  <c r="V50" i="6"/>
  <c r="V51" i="6" s="1"/>
  <c r="W47" i="6"/>
  <c r="U53" i="6"/>
  <c r="V52" i="6"/>
  <c r="W115" i="6"/>
  <c r="V116" i="6"/>
  <c r="U31" i="6"/>
  <c r="U32" i="6" s="1"/>
  <c r="V26" i="6"/>
  <c r="W112" i="6"/>
  <c r="X111" i="6"/>
  <c r="T102" i="6"/>
  <c r="T66" i="6"/>
  <c r="T64" i="6"/>
  <c r="T68" i="6"/>
  <c r="T54" i="6"/>
  <c r="U83" i="6"/>
  <c r="U85" i="6"/>
  <c r="U94" i="6"/>
  <c r="V92" i="6"/>
  <c r="V61" i="6"/>
  <c r="V59" i="6"/>
  <c r="V57" i="6"/>
  <c r="T98" i="6"/>
  <c r="T96" i="6"/>
  <c r="S109" i="6" l="1"/>
  <c r="T99" i="6"/>
  <c r="V62" i="6"/>
  <c r="S123" i="6"/>
  <c r="W116" i="6"/>
  <c r="X115" i="6"/>
  <c r="X41" i="6"/>
  <c r="W44" i="6"/>
  <c r="W45" i="6" s="1"/>
  <c r="V78" i="6"/>
  <c r="V80" i="6"/>
  <c r="W92" i="6"/>
  <c r="V94" i="6"/>
  <c r="U76" i="6"/>
  <c r="U96" i="6"/>
  <c r="U98" i="6"/>
  <c r="U99" i="6" s="1"/>
  <c r="V53" i="6"/>
  <c r="V88" i="6" s="1"/>
  <c r="W52" i="6"/>
  <c r="U81" i="6"/>
  <c r="X112" i="6"/>
  <c r="Y111" i="6"/>
  <c r="E11" i="10"/>
  <c r="U86" i="6"/>
  <c r="Y120" i="6"/>
  <c r="Z119" i="6"/>
  <c r="V83" i="6"/>
  <c r="V85" i="6"/>
  <c r="AA117" i="6"/>
  <c r="Z118" i="6"/>
  <c r="W26" i="6"/>
  <c r="V31" i="6"/>
  <c r="V32" i="6" s="1"/>
  <c r="W57" i="6"/>
  <c r="W61" i="6"/>
  <c r="W59" i="6"/>
  <c r="W50" i="6"/>
  <c r="W51" i="6" s="1"/>
  <c r="X47" i="6"/>
  <c r="U102" i="6"/>
  <c r="U66" i="6"/>
  <c r="U64" i="6"/>
  <c r="U68" i="6"/>
  <c r="U54" i="6"/>
  <c r="U88" i="6"/>
  <c r="Y20" i="6"/>
  <c r="X23" i="6"/>
  <c r="X24" i="6" s="1"/>
  <c r="T108" i="6"/>
  <c r="T106" i="6"/>
  <c r="T104" i="6"/>
  <c r="T109" i="6" s="1"/>
  <c r="X34" i="6"/>
  <c r="W38" i="6"/>
  <c r="W39" i="6" s="1"/>
  <c r="V73" i="6"/>
  <c r="V71" i="6"/>
  <c r="V75" i="6"/>
  <c r="W113" i="6"/>
  <c r="V114" i="6"/>
  <c r="V121" i="6" s="1"/>
  <c r="T69" i="6"/>
  <c r="T89" i="6" s="1"/>
  <c r="T123" i="6" l="1"/>
  <c r="X26" i="6"/>
  <c r="W31" i="6"/>
  <c r="W32" i="6" s="1"/>
  <c r="U108" i="6"/>
  <c r="U106" i="6"/>
  <c r="U104" i="6"/>
  <c r="W94" i="6"/>
  <c r="X92" i="6"/>
  <c r="V76" i="6"/>
  <c r="U109" i="6"/>
  <c r="W73" i="6"/>
  <c r="W71" i="6"/>
  <c r="W76" i="6" s="1"/>
  <c r="W75" i="6"/>
  <c r="X50" i="6"/>
  <c r="X51" i="6" s="1"/>
  <c r="Y47" i="6"/>
  <c r="W78" i="6"/>
  <c r="W80" i="6"/>
  <c r="Y23" i="6"/>
  <c r="Y24" i="6" s="1"/>
  <c r="Z20" i="6"/>
  <c r="X113" i="6"/>
  <c r="W114" i="6"/>
  <c r="W121" i="6" s="1"/>
  <c r="V81" i="6"/>
  <c r="W83" i="6"/>
  <c r="W85" i="6"/>
  <c r="Y112" i="6"/>
  <c r="Z111" i="6"/>
  <c r="X116" i="6"/>
  <c r="Y115" i="6"/>
  <c r="AB117" i="6"/>
  <c r="AA118" i="6"/>
  <c r="U69" i="6"/>
  <c r="U89" i="6" s="1"/>
  <c r="V86" i="6"/>
  <c r="Z120" i="6"/>
  <c r="AA119" i="6"/>
  <c r="X38" i="6"/>
  <c r="X39" i="6" s="1"/>
  <c r="Y34" i="6"/>
  <c r="Y41" i="6"/>
  <c r="X44" i="6"/>
  <c r="X45" i="6" s="1"/>
  <c r="W62" i="6"/>
  <c r="W53" i="6"/>
  <c r="X52" i="6"/>
  <c r="X61" i="6"/>
  <c r="X57" i="6"/>
  <c r="X59" i="6"/>
  <c r="V96" i="6"/>
  <c r="V98" i="6"/>
  <c r="E14" i="10"/>
  <c r="F44" i="2"/>
  <c r="V102" i="6"/>
  <c r="V64" i="6"/>
  <c r="V66" i="6"/>
  <c r="V68" i="6"/>
  <c r="V54" i="6"/>
  <c r="V99" i="6" l="1"/>
  <c r="U123" i="6"/>
  <c r="X62" i="6"/>
  <c r="AC117" i="6"/>
  <c r="AB118" i="6"/>
  <c r="X83" i="6"/>
  <c r="X85" i="6"/>
  <c r="Y116" i="6"/>
  <c r="Z115" i="6"/>
  <c r="Y52" i="6"/>
  <c r="X53" i="6"/>
  <c r="X88" i="6" s="1"/>
  <c r="X73" i="6"/>
  <c r="X71" i="6"/>
  <c r="X75" i="6"/>
  <c r="W96" i="6"/>
  <c r="W99" i="6" s="1"/>
  <c r="W98" i="6"/>
  <c r="AA120" i="6"/>
  <c r="AB119" i="6"/>
  <c r="X114" i="6"/>
  <c r="X121" i="6" s="1"/>
  <c r="Y113" i="6"/>
  <c r="W88" i="6"/>
  <c r="W64" i="6"/>
  <c r="W102" i="6"/>
  <c r="W68" i="6"/>
  <c r="W66" i="6"/>
  <c r="W54" i="6"/>
  <c r="X78" i="6"/>
  <c r="X80" i="6"/>
  <c r="W86" i="6"/>
  <c r="Y38" i="6"/>
  <c r="Y39" i="6" s="1"/>
  <c r="Z34" i="6"/>
  <c r="Y59" i="6"/>
  <c r="Y61" i="6"/>
  <c r="Y57" i="6"/>
  <c r="W81" i="6"/>
  <c r="Y26" i="6"/>
  <c r="X31" i="6"/>
  <c r="X32" i="6" s="1"/>
  <c r="Z112" i="6"/>
  <c r="AA111" i="6"/>
  <c r="Y44" i="6"/>
  <c r="Y45" i="6" s="1"/>
  <c r="Z41" i="6"/>
  <c r="X94" i="6"/>
  <c r="Y92" i="6"/>
  <c r="V106" i="6"/>
  <c r="V108" i="6"/>
  <c r="V104" i="6"/>
  <c r="V109" i="6" s="1"/>
  <c r="Z23" i="6"/>
  <c r="Z24" i="6" s="1"/>
  <c r="AA20" i="6"/>
  <c r="V69" i="6"/>
  <c r="V89" i="6" s="1"/>
  <c r="Z47" i="6"/>
  <c r="Y50" i="6"/>
  <c r="Y51" i="6" s="1"/>
  <c r="V123" i="6" l="1"/>
  <c r="X76" i="6"/>
  <c r="Y62" i="6"/>
  <c r="Y78" i="6"/>
  <c r="Y80" i="6"/>
  <c r="AB111" i="6"/>
  <c r="AA112" i="6"/>
  <c r="Y83" i="6"/>
  <c r="Y85" i="6"/>
  <c r="AA47" i="6"/>
  <c r="Z50" i="6"/>
  <c r="Z51" i="6" s="1"/>
  <c r="X81" i="6"/>
  <c r="X102" i="6"/>
  <c r="X66" i="6"/>
  <c r="X64" i="6"/>
  <c r="X68" i="6"/>
  <c r="X54" i="6"/>
  <c r="Y53" i="6"/>
  <c r="Y88" i="6" s="1"/>
  <c r="Z52" i="6"/>
  <c r="AA23" i="6"/>
  <c r="AA24" i="6" s="1"/>
  <c r="AB20" i="6"/>
  <c r="Z61" i="6"/>
  <c r="Z57" i="6"/>
  <c r="Z59" i="6"/>
  <c r="AA34" i="6"/>
  <c r="Z38" i="6"/>
  <c r="Z39" i="6" s="1"/>
  <c r="Y114" i="6"/>
  <c r="Y121" i="6" s="1"/>
  <c r="Z113" i="6"/>
  <c r="Y31" i="6"/>
  <c r="Y32" i="6" s="1"/>
  <c r="Z26" i="6"/>
  <c r="Y71" i="6"/>
  <c r="Y73" i="6"/>
  <c r="Y75" i="6"/>
  <c r="AD117" i="6"/>
  <c r="AC118" i="6"/>
  <c r="Y94" i="6"/>
  <c r="Z92" i="6"/>
  <c r="X98" i="6"/>
  <c r="X96" i="6"/>
  <c r="X99" i="6" s="1"/>
  <c r="Z44" i="6"/>
  <c r="Z45" i="6" s="1"/>
  <c r="AA41" i="6"/>
  <c r="W106" i="6"/>
  <c r="W108" i="6"/>
  <c r="W104" i="6"/>
  <c r="W109" i="6" s="1"/>
  <c r="W69" i="6"/>
  <c r="W89" i="6" s="1"/>
  <c r="Z116" i="6"/>
  <c r="AA115" i="6"/>
  <c r="X86" i="6"/>
  <c r="AB120" i="6"/>
  <c r="AC119" i="6"/>
  <c r="Y76" i="6" l="1"/>
  <c r="W123" i="6"/>
  <c r="Z83" i="6"/>
  <c r="Z86" i="6" s="1"/>
  <c r="Z85" i="6"/>
  <c r="Z31" i="6"/>
  <c r="Z32" i="6" s="1"/>
  <c r="AA26" i="6"/>
  <c r="AA113" i="6"/>
  <c r="Z114" i="6"/>
  <c r="Z121" i="6" s="1"/>
  <c r="AD119" i="6"/>
  <c r="AC120" i="6"/>
  <c r="Y102" i="6"/>
  <c r="Y66" i="6"/>
  <c r="Y68" i="6"/>
  <c r="Y64" i="6"/>
  <c r="Y69" i="6" s="1"/>
  <c r="Y54" i="6"/>
  <c r="Z80" i="6"/>
  <c r="Z78" i="6"/>
  <c r="Z81" i="6" s="1"/>
  <c r="AB115" i="6"/>
  <c r="AA116" i="6"/>
  <c r="Z94" i="6"/>
  <c r="AA92" i="6"/>
  <c r="Z62" i="6"/>
  <c r="AC20" i="6"/>
  <c r="AB23" i="6"/>
  <c r="AB24" i="6" s="1"/>
  <c r="Z53" i="6"/>
  <c r="Z88" i="6" s="1"/>
  <c r="AA52" i="6"/>
  <c r="X106" i="6"/>
  <c r="X104" i="6"/>
  <c r="X108" i="6"/>
  <c r="X69" i="6"/>
  <c r="X89" i="6" s="1"/>
  <c r="AA44" i="6"/>
  <c r="AA45" i="6" s="1"/>
  <c r="AB41" i="6"/>
  <c r="Z71" i="6"/>
  <c r="Z73" i="6"/>
  <c r="Z75" i="6"/>
  <c r="AB34" i="6"/>
  <c r="AA38" i="6"/>
  <c r="AA39" i="6" s="1"/>
  <c r="AB47" i="6"/>
  <c r="AA50" i="6"/>
  <c r="AA51" i="6" s="1"/>
  <c r="Y96" i="6"/>
  <c r="Y98" i="6"/>
  <c r="Y86" i="6"/>
  <c r="AE117" i="6"/>
  <c r="AD118" i="6"/>
  <c r="AA61" i="6"/>
  <c r="AA57" i="6"/>
  <c r="AA59" i="6"/>
  <c r="AC111" i="6"/>
  <c r="AB112" i="6"/>
  <c r="Y81" i="6"/>
  <c r="Y99" i="6" l="1"/>
  <c r="AA62" i="6"/>
  <c r="Y89" i="6"/>
  <c r="X109" i="6"/>
  <c r="X123" i="6" s="1"/>
  <c r="AC115" i="6"/>
  <c r="AB116" i="6"/>
  <c r="AB61" i="6"/>
  <c r="AB57" i="6"/>
  <c r="AB59" i="6"/>
  <c r="G4" i="4"/>
  <c r="AC112" i="6"/>
  <c r="AD111" i="6"/>
  <c r="Z102" i="6"/>
  <c r="Z68" i="6"/>
  <c r="Z66" i="6"/>
  <c r="Z64" i="6"/>
  <c r="Z54" i="6"/>
  <c r="AE118" i="6"/>
  <c r="AF117" i="6"/>
  <c r="AB52" i="6"/>
  <c r="AA53" i="6"/>
  <c r="AA88" i="6" s="1"/>
  <c r="AA83" i="6"/>
  <c r="AA85" i="6"/>
  <c r="AC47" i="6"/>
  <c r="AB50" i="6"/>
  <c r="AB51" i="6" s="1"/>
  <c r="AC23" i="6"/>
  <c r="AC24" i="6" s="1"/>
  <c r="AD20" i="6"/>
  <c r="AE119" i="6"/>
  <c r="AD120" i="6"/>
  <c r="AA71" i="6"/>
  <c r="AA73" i="6"/>
  <c r="AA75" i="6"/>
  <c r="AB38" i="6"/>
  <c r="AB39" i="6" s="1"/>
  <c r="AC34" i="6"/>
  <c r="AA94" i="6"/>
  <c r="AB92" i="6"/>
  <c r="AB113" i="6"/>
  <c r="AA114" i="6"/>
  <c r="AA121" i="6" s="1"/>
  <c r="Z98" i="6"/>
  <c r="Z96" i="6"/>
  <c r="Z99" i="6" s="1"/>
  <c r="AA31" i="6"/>
  <c r="AA32" i="6" s="1"/>
  <c r="AB26" i="6"/>
  <c r="Z76" i="6"/>
  <c r="AA78" i="6"/>
  <c r="AA80" i="6"/>
  <c r="Y108" i="6"/>
  <c r="Y106" i="6"/>
  <c r="Y104" i="6"/>
  <c r="AC41" i="6"/>
  <c r="AB44" i="6"/>
  <c r="AB45" i="6" s="1"/>
  <c r="Y109" i="6" l="1"/>
  <c r="Y123" i="6" s="1"/>
  <c r="Z69" i="6"/>
  <c r="Z89" i="6" s="1"/>
  <c r="Z108" i="6"/>
  <c r="Z109" i="6" s="1"/>
  <c r="Z123" i="6" s="1"/>
  <c r="Z106" i="6"/>
  <c r="Z104" i="6"/>
  <c r="AF119" i="6"/>
  <c r="AE120" i="6"/>
  <c r="AA102" i="6"/>
  <c r="AA66" i="6"/>
  <c r="AA68" i="6"/>
  <c r="AA64" i="6"/>
  <c r="AA69" i="6" s="1"/>
  <c r="AA54" i="6"/>
  <c r="AD41" i="6"/>
  <c r="AC44" i="6"/>
  <c r="AC45" i="6" s="1"/>
  <c r="AA86" i="6"/>
  <c r="AB62" i="6"/>
  <c r="AD34" i="6"/>
  <c r="AC38" i="6"/>
  <c r="AC39" i="6" s="1"/>
  <c r="AA81" i="6"/>
  <c r="AB31" i="6"/>
  <c r="AB32" i="6" s="1"/>
  <c r="AC26" i="6"/>
  <c r="AD23" i="6"/>
  <c r="AD24" i="6" s="1"/>
  <c r="AE20" i="6"/>
  <c r="AB85" i="6"/>
  <c r="AB83" i="6"/>
  <c r="AB86" i="6" s="1"/>
  <c r="G8" i="4"/>
  <c r="AC113" i="6"/>
  <c r="AB114" i="6"/>
  <c r="AB121" i="6" s="1"/>
  <c r="G7" i="5" s="1"/>
  <c r="AB75" i="6"/>
  <c r="AB71" i="6"/>
  <c r="AB73" i="6"/>
  <c r="G6" i="4"/>
  <c r="AE111" i="6"/>
  <c r="AD112" i="6"/>
  <c r="AC61" i="6"/>
  <c r="AC59" i="6"/>
  <c r="AC57" i="6"/>
  <c r="AC62" i="6" s="1"/>
  <c r="AB94" i="6"/>
  <c r="AC92" i="6"/>
  <c r="AC52" i="6"/>
  <c r="AB53" i="6"/>
  <c r="AA76" i="6"/>
  <c r="AD47" i="6"/>
  <c r="AC50" i="6"/>
  <c r="AC51" i="6" s="1"/>
  <c r="AB78" i="6"/>
  <c r="AB80" i="6"/>
  <c r="G7" i="4"/>
  <c r="AA96" i="6"/>
  <c r="AA98" i="6"/>
  <c r="AF118" i="6"/>
  <c r="AG117" i="6"/>
  <c r="AD115" i="6"/>
  <c r="AC116" i="6"/>
  <c r="AA99" i="6" l="1"/>
  <c r="AB76" i="6"/>
  <c r="AB81" i="6"/>
  <c r="AC85" i="6"/>
  <c r="AC83" i="6"/>
  <c r="AC86" i="6" s="1"/>
  <c r="AE47" i="6"/>
  <c r="AD50" i="6"/>
  <c r="AD51" i="6" s="1"/>
  <c r="AB88" i="6"/>
  <c r="G9" i="4"/>
  <c r="AE23" i="6"/>
  <c r="AE24" i="6" s="1"/>
  <c r="AF20" i="6"/>
  <c r="AC78" i="6"/>
  <c r="AC80" i="6"/>
  <c r="AA89" i="6"/>
  <c r="AC94" i="6"/>
  <c r="AD92" i="6"/>
  <c r="AB98" i="6"/>
  <c r="AB96" i="6"/>
  <c r="AB99" i="6" s="1"/>
  <c r="G5" i="5" s="1"/>
  <c r="AD61" i="6"/>
  <c r="AD57" i="6"/>
  <c r="AD59" i="6"/>
  <c r="AA108" i="6"/>
  <c r="AA104" i="6"/>
  <c r="AA106" i="6"/>
  <c r="AD113" i="6"/>
  <c r="AC114" i="6"/>
  <c r="AC121" i="6" s="1"/>
  <c r="AC53" i="6"/>
  <c r="AD52" i="6"/>
  <c r="AB102" i="6"/>
  <c r="AB68" i="6"/>
  <c r="AB66" i="6"/>
  <c r="AB64" i="6"/>
  <c r="G5" i="4"/>
  <c r="AB54" i="6"/>
  <c r="AF120" i="6"/>
  <c r="AG119" i="6"/>
  <c r="AE115" i="6"/>
  <c r="AD116" i="6"/>
  <c r="AG118" i="6"/>
  <c r="AH117" i="6"/>
  <c r="AC75" i="6"/>
  <c r="AC73" i="6"/>
  <c r="AC71" i="6"/>
  <c r="AC76" i="6" s="1"/>
  <c r="AC31" i="6"/>
  <c r="AC32" i="6" s="1"/>
  <c r="AD26" i="6"/>
  <c r="AF111" i="6"/>
  <c r="AE112" i="6"/>
  <c r="AD38" i="6"/>
  <c r="AD39" i="6" s="1"/>
  <c r="AE34" i="6"/>
  <c r="AD44" i="6"/>
  <c r="AD45" i="6" s="1"/>
  <c r="AE41" i="6"/>
  <c r="AA109" i="6" l="1"/>
  <c r="AA123" i="6"/>
  <c r="G10" i="4"/>
  <c r="H4" i="6" s="1"/>
  <c r="H7" i="6"/>
  <c r="AE116" i="6"/>
  <c r="AF115" i="6"/>
  <c r="AD78" i="6"/>
  <c r="AD80" i="6"/>
  <c r="AG120" i="6"/>
  <c r="AH119" i="6"/>
  <c r="AE57" i="6"/>
  <c r="AE61" i="6"/>
  <c r="AE59" i="6"/>
  <c r="AF41" i="6"/>
  <c r="AE44" i="6"/>
  <c r="AE45" i="6" s="1"/>
  <c r="AF34" i="6"/>
  <c r="AE38" i="6"/>
  <c r="AE39" i="6" s="1"/>
  <c r="AE52" i="6"/>
  <c r="AD53" i="6"/>
  <c r="AD88" i="6" s="1"/>
  <c r="AD85" i="6"/>
  <c r="AD83" i="6"/>
  <c r="AD94" i="6"/>
  <c r="AE92" i="6"/>
  <c r="AD75" i="6"/>
  <c r="AD73" i="6"/>
  <c r="AD71" i="6"/>
  <c r="AD76" i="6" s="1"/>
  <c r="AB108" i="6"/>
  <c r="AB104" i="6"/>
  <c r="AB109" i="6" s="1"/>
  <c r="AB106" i="6"/>
  <c r="AD62" i="6"/>
  <c r="AE50" i="6"/>
  <c r="AE51" i="6" s="1"/>
  <c r="AF47" i="6"/>
  <c r="AC98" i="6"/>
  <c r="AC96" i="6"/>
  <c r="AC99" i="6" s="1"/>
  <c r="AC81" i="6"/>
  <c r="AD114" i="6"/>
  <c r="AD121" i="6" s="1"/>
  <c r="AE113" i="6"/>
  <c r="G4" i="8"/>
  <c r="F4" i="10"/>
  <c r="G40" i="2"/>
  <c r="H14" i="6"/>
  <c r="AC102" i="6"/>
  <c r="AC68" i="6"/>
  <c r="AC66" i="6"/>
  <c r="AC64" i="6"/>
  <c r="AC54" i="6"/>
  <c r="AB69" i="6"/>
  <c r="AB89" i="6" s="1"/>
  <c r="G4" i="5" s="1"/>
  <c r="AC88" i="6"/>
  <c r="AH118" i="6"/>
  <c r="AI117" i="6"/>
  <c r="AF23" i="6"/>
  <c r="AF24" i="6" s="1"/>
  <c r="AG20" i="6"/>
  <c r="AG111" i="6"/>
  <c r="AF112" i="6"/>
  <c r="AD31" i="6"/>
  <c r="AD32" i="6" s="1"/>
  <c r="AE26" i="6"/>
  <c r="G6" i="5" l="1"/>
  <c r="AB123" i="6"/>
  <c r="AF38" i="6"/>
  <c r="AF39" i="6" s="1"/>
  <c r="AG34" i="6"/>
  <c r="AE80" i="6"/>
  <c r="AE78" i="6"/>
  <c r="AE81" i="6" s="1"/>
  <c r="AE85" i="6"/>
  <c r="AE83" i="6"/>
  <c r="AE86" i="6" s="1"/>
  <c r="AH111" i="6"/>
  <c r="AG112" i="6"/>
  <c r="AE62" i="6"/>
  <c r="H5" i="6"/>
  <c r="AD86" i="6"/>
  <c r="AD81" i="6"/>
  <c r="AD89" i="6" s="1"/>
  <c r="AG41" i="6"/>
  <c r="AF44" i="6"/>
  <c r="AF45" i="6" s="1"/>
  <c r="AE114" i="6"/>
  <c r="AE121" i="6" s="1"/>
  <c r="AF113" i="6"/>
  <c r="AF92" i="6"/>
  <c r="AE94" i="6"/>
  <c r="AF116" i="6"/>
  <c r="AG115" i="6"/>
  <c r="AF61" i="6"/>
  <c r="AF59" i="6"/>
  <c r="AF57" i="6"/>
  <c r="AJ117" i="6"/>
  <c r="AI118" i="6"/>
  <c r="AC69" i="6"/>
  <c r="AC89" i="6" s="1"/>
  <c r="AE53" i="6"/>
  <c r="AF52" i="6"/>
  <c r="AD102" i="6"/>
  <c r="AD68" i="6"/>
  <c r="AD66" i="6"/>
  <c r="AD64" i="6"/>
  <c r="AD69" i="6" s="1"/>
  <c r="AD54" i="6"/>
  <c r="AG23" i="6"/>
  <c r="AG24" i="6" s="1"/>
  <c r="AH20" i="6"/>
  <c r="G6" i="8"/>
  <c r="G8" i="8"/>
  <c r="G10" i="8"/>
  <c r="AI119" i="6"/>
  <c r="AH120" i="6"/>
  <c r="AD98" i="6"/>
  <c r="AD96" i="6"/>
  <c r="AD99" i="6" s="1"/>
  <c r="AC108" i="6"/>
  <c r="AC104" i="6"/>
  <c r="AC106" i="6"/>
  <c r="AE31" i="6"/>
  <c r="AE32" i="6" s="1"/>
  <c r="AF26" i="6"/>
  <c r="AG47" i="6"/>
  <c r="AF50" i="6"/>
  <c r="AF51" i="6" s="1"/>
  <c r="AE75" i="6"/>
  <c r="AE71" i="6"/>
  <c r="AE73" i="6"/>
  <c r="AC109" i="6" l="1"/>
  <c r="AC123" i="6"/>
  <c r="AF85" i="6"/>
  <c r="AF83" i="6"/>
  <c r="AG61" i="6"/>
  <c r="AG57" i="6"/>
  <c r="AG59" i="6"/>
  <c r="AG116" i="6"/>
  <c r="AH115" i="6"/>
  <c r="AG44" i="6"/>
  <c r="AG45" i="6" s="1"/>
  <c r="AH41" i="6"/>
  <c r="AF71" i="6"/>
  <c r="AF73" i="6"/>
  <c r="AF75" i="6"/>
  <c r="AD108" i="6"/>
  <c r="AD104" i="6"/>
  <c r="AD106" i="6"/>
  <c r="AE102" i="6"/>
  <c r="AE64" i="6"/>
  <c r="AE68" i="6"/>
  <c r="AE66" i="6"/>
  <c r="AE54" i="6"/>
  <c r="AK117" i="6"/>
  <c r="AJ118" i="6"/>
  <c r="AI20" i="6"/>
  <c r="AH23" i="6"/>
  <c r="AH24" i="6" s="1"/>
  <c r="AI111" i="6"/>
  <c r="AH112" i="6"/>
  <c r="AF31" i="6"/>
  <c r="AF32" i="6" s="1"/>
  <c r="AG26" i="6"/>
  <c r="AG92" i="6"/>
  <c r="AF94" i="6"/>
  <c r="AF114" i="6"/>
  <c r="AF121" i="6" s="1"/>
  <c r="AG113" i="6"/>
  <c r="AG52" i="6"/>
  <c r="AF53" i="6"/>
  <c r="AF88" i="6" s="1"/>
  <c r="AG38" i="6"/>
  <c r="AG39" i="6" s="1"/>
  <c r="AH34" i="6"/>
  <c r="AF62" i="6"/>
  <c r="G5" i="8"/>
  <c r="H6" i="6"/>
  <c r="H8" i="6"/>
  <c r="G8" i="5"/>
  <c r="G9" i="5" s="1"/>
  <c r="AH47" i="6"/>
  <c r="AG50" i="6"/>
  <c r="AG51" i="6" s="1"/>
  <c r="AE98" i="6"/>
  <c r="AE96" i="6"/>
  <c r="AE99" i="6" s="1"/>
  <c r="AD109" i="6"/>
  <c r="AE88" i="6"/>
  <c r="AF80" i="6"/>
  <c r="AF78" i="6"/>
  <c r="AJ119" i="6"/>
  <c r="AI120" i="6"/>
  <c r="AE76" i="6"/>
  <c r="AL117" i="6" l="1"/>
  <c r="AK118" i="6"/>
  <c r="AF96" i="6"/>
  <c r="AF98" i="6"/>
  <c r="AF99" i="6"/>
  <c r="AG31" i="6"/>
  <c r="AG32" i="6" s="1"/>
  <c r="AH26" i="6"/>
  <c r="AF86" i="6"/>
  <c r="AI115" i="6"/>
  <c r="AH116" i="6"/>
  <c r="AG53" i="6"/>
  <c r="AH52" i="6"/>
  <c r="AD123" i="6"/>
  <c r="AJ111" i="6"/>
  <c r="AI112" i="6"/>
  <c r="AG78" i="6"/>
  <c r="AG80" i="6"/>
  <c r="AE108" i="6"/>
  <c r="AE106" i="6"/>
  <c r="AE104" i="6"/>
  <c r="AE69" i="6"/>
  <c r="AE89" i="6" s="1"/>
  <c r="AG85" i="6"/>
  <c r="AG83" i="6"/>
  <c r="AG86" i="6" s="1"/>
  <c r="AH50" i="6"/>
  <c r="AH51" i="6" s="1"/>
  <c r="AI47" i="6"/>
  <c r="AF102" i="6"/>
  <c r="AF68" i="6"/>
  <c r="AF64" i="6"/>
  <c r="AF66" i="6"/>
  <c r="AF54" i="6"/>
  <c r="H11" i="6"/>
  <c r="AH59" i="6"/>
  <c r="AH57" i="6"/>
  <c r="AH61" i="6"/>
  <c r="AK119" i="6"/>
  <c r="AJ120" i="6"/>
  <c r="G7" i="8"/>
  <c r="G9" i="8"/>
  <c r="AJ20" i="6"/>
  <c r="AI23" i="6"/>
  <c r="AI24" i="6" s="1"/>
  <c r="AF76" i="6"/>
  <c r="AI34" i="6"/>
  <c r="AH38" i="6"/>
  <c r="AH39" i="6" s="1"/>
  <c r="AG75" i="6"/>
  <c r="AG71" i="6"/>
  <c r="AG73" i="6"/>
  <c r="AG114" i="6"/>
  <c r="AG121" i="6" s="1"/>
  <c r="AH113" i="6"/>
  <c r="AG62" i="6"/>
  <c r="AH92" i="6"/>
  <c r="AG94" i="6"/>
  <c r="AF81" i="6"/>
  <c r="AH44" i="6"/>
  <c r="AH45" i="6" s="1"/>
  <c r="AI41" i="6"/>
  <c r="AE109" i="6" l="1"/>
  <c r="AE123" i="6" s="1"/>
  <c r="AI59" i="6"/>
  <c r="AI61" i="6"/>
  <c r="AI57" i="6"/>
  <c r="AG88" i="6"/>
  <c r="AJ115" i="6"/>
  <c r="AI116" i="6"/>
  <c r="AL119" i="6"/>
  <c r="AK120" i="6"/>
  <c r="AH114" i="6"/>
  <c r="AH121" i="6" s="1"/>
  <c r="AI113" i="6"/>
  <c r="AH62" i="6"/>
  <c r="AI52" i="6"/>
  <c r="AH53" i="6"/>
  <c r="AH88" i="6" s="1"/>
  <c r="AJ41" i="6"/>
  <c r="AI44" i="6"/>
  <c r="AI45" i="6" s="1"/>
  <c r="AK20" i="6"/>
  <c r="AJ23" i="6"/>
  <c r="AJ24" i="6" s="1"/>
  <c r="G11" i="8"/>
  <c r="G12" i="8" s="1"/>
  <c r="F9" i="10" s="1"/>
  <c r="AI92" i="6"/>
  <c r="AH94" i="6"/>
  <c r="F5" i="10"/>
  <c r="H12" i="6"/>
  <c r="H13" i="6" s="1"/>
  <c r="G43" i="2" s="1"/>
  <c r="G41" i="2"/>
  <c r="H15" i="6"/>
  <c r="G42" i="2" s="1"/>
  <c r="H9" i="6"/>
  <c r="AG98" i="6"/>
  <c r="AG96" i="6"/>
  <c r="AG99" i="6" s="1"/>
  <c r="AF108" i="6"/>
  <c r="AF104" i="6"/>
  <c r="AF106" i="6"/>
  <c r="AH85" i="6"/>
  <c r="AH83" i="6"/>
  <c r="AG102" i="6"/>
  <c r="AG68" i="6"/>
  <c r="AG64" i="6"/>
  <c r="AG66" i="6"/>
  <c r="AG54" i="6"/>
  <c r="AM117" i="6"/>
  <c r="AL118" i="6"/>
  <c r="AH73" i="6"/>
  <c r="AH71" i="6"/>
  <c r="AH75" i="6"/>
  <c r="AF69" i="6"/>
  <c r="AF89" i="6" s="1"/>
  <c r="AK111" i="6"/>
  <c r="AJ112" i="6"/>
  <c r="AJ47" i="6"/>
  <c r="AI50" i="6"/>
  <c r="AI51" i="6" s="1"/>
  <c r="AH78" i="6"/>
  <c r="AH80" i="6"/>
  <c r="AH31" i="6"/>
  <c r="AH32" i="6" s="1"/>
  <c r="AI26" i="6"/>
  <c r="AG76" i="6"/>
  <c r="AG81" i="6"/>
  <c r="AI38" i="6"/>
  <c r="AI39" i="6" s="1"/>
  <c r="AJ34" i="6"/>
  <c r="AF109" i="6" l="1"/>
  <c r="AF123" i="6" s="1"/>
  <c r="AH86" i="6"/>
  <c r="F6" i="10"/>
  <c r="F7" i="10" s="1"/>
  <c r="F11" i="10" s="1"/>
  <c r="AI94" i="6"/>
  <c r="AJ92" i="6"/>
  <c r="AH102" i="6"/>
  <c r="AH68" i="6"/>
  <c r="AH64" i="6"/>
  <c r="AH66" i="6"/>
  <c r="AH54" i="6"/>
  <c r="AG69" i="6"/>
  <c r="AG89" i="6" s="1"/>
  <c r="AH81" i="6"/>
  <c r="AM118" i="6"/>
  <c r="AN117" i="6"/>
  <c r="AI31" i="6"/>
  <c r="AI32" i="6" s="1"/>
  <c r="AJ26" i="6"/>
  <c r="AJ57" i="6"/>
  <c r="AJ61" i="6"/>
  <c r="AJ59" i="6"/>
  <c r="AI62" i="6"/>
  <c r="AM119" i="6"/>
  <c r="AL120" i="6"/>
  <c r="AG108" i="6"/>
  <c r="AG106" i="6"/>
  <c r="AG104" i="6"/>
  <c r="AG109" i="6" s="1"/>
  <c r="AJ113" i="6"/>
  <c r="AI114" i="6"/>
  <c r="AI121" i="6" s="1"/>
  <c r="AI85" i="6"/>
  <c r="AI83" i="6"/>
  <c r="AI86" i="6" s="1"/>
  <c r="AK115" i="6"/>
  <c r="AJ116" i="6"/>
  <c r="AK47" i="6"/>
  <c r="AJ50" i="6"/>
  <c r="AJ51" i="6" s="1"/>
  <c r="AH96" i="6"/>
  <c r="AH98" i="6"/>
  <c r="AH99" i="6" s="1"/>
  <c r="AL111" i="6"/>
  <c r="AK112" i="6"/>
  <c r="AJ38" i="6"/>
  <c r="AJ39" i="6" s="1"/>
  <c r="AK34" i="6"/>
  <c r="AL20" i="6"/>
  <c r="AK23" i="6"/>
  <c r="AK24" i="6" s="1"/>
  <c r="AI73" i="6"/>
  <c r="AI71" i="6"/>
  <c r="AI75" i="6"/>
  <c r="AH76" i="6"/>
  <c r="AI80" i="6"/>
  <c r="AI78" i="6"/>
  <c r="AI81" i="6" s="1"/>
  <c r="AJ44" i="6"/>
  <c r="AJ45" i="6" s="1"/>
  <c r="AK41" i="6"/>
  <c r="AJ52" i="6"/>
  <c r="AI53" i="6"/>
  <c r="F14" i="10" l="1"/>
  <c r="G44" i="2"/>
  <c r="AK113" i="6"/>
  <c r="AJ114" i="6"/>
  <c r="AJ121" i="6" s="1"/>
  <c r="AM111" i="6"/>
  <c r="AL112" i="6"/>
  <c r="AK44" i="6"/>
  <c r="AK45" i="6" s="1"/>
  <c r="AL41" i="6"/>
  <c r="AJ80" i="6"/>
  <c r="AJ78" i="6"/>
  <c r="AL34" i="6"/>
  <c r="AK38" i="6"/>
  <c r="AK39" i="6" s="1"/>
  <c r="AM20" i="6"/>
  <c r="AL23" i="6"/>
  <c r="AL24" i="6" s="1"/>
  <c r="AI88" i="6"/>
  <c r="AJ53" i="6"/>
  <c r="AJ88" i="6" s="1"/>
  <c r="AK52" i="6"/>
  <c r="AJ85" i="6"/>
  <c r="AJ83" i="6"/>
  <c r="AJ86" i="6" s="1"/>
  <c r="AK50" i="6"/>
  <c r="AK51" i="6" s="1"/>
  <c r="AL47" i="6"/>
  <c r="AJ31" i="6"/>
  <c r="AJ32" i="6" s="1"/>
  <c r="AK26" i="6"/>
  <c r="AK59" i="6"/>
  <c r="AK61" i="6"/>
  <c r="AK57" i="6"/>
  <c r="AK62" i="6" s="1"/>
  <c r="AH104" i="6"/>
  <c r="AH106" i="6"/>
  <c r="AH108" i="6"/>
  <c r="AM120" i="6"/>
  <c r="AN119" i="6"/>
  <c r="AH109" i="6"/>
  <c r="AI76" i="6"/>
  <c r="AI68" i="6"/>
  <c r="AI64" i="6"/>
  <c r="AI102" i="6"/>
  <c r="AI66" i="6"/>
  <c r="AI54" i="6"/>
  <c r="AJ75" i="6"/>
  <c r="AJ73" i="6"/>
  <c r="AJ71" i="6"/>
  <c r="AG123" i="6"/>
  <c r="AH69" i="6"/>
  <c r="AH89" i="6" s="1"/>
  <c r="AK92" i="6"/>
  <c r="AJ94" i="6"/>
  <c r="AJ62" i="6"/>
  <c r="AI98" i="6"/>
  <c r="AI96" i="6"/>
  <c r="AI99" i="6" s="1"/>
  <c r="AL115" i="6"/>
  <c r="AK116" i="6"/>
  <c r="AN118" i="6"/>
  <c r="AO117" i="6"/>
  <c r="AH123" i="6" l="1"/>
  <c r="AK80" i="6"/>
  <c r="AK78" i="6"/>
  <c r="AK81" i="6" s="1"/>
  <c r="AL59" i="6"/>
  <c r="AL61" i="6"/>
  <c r="AL57" i="6"/>
  <c r="AK94" i="6"/>
  <c r="AL92" i="6"/>
  <c r="AK114" i="6"/>
  <c r="AK121" i="6" s="1"/>
  <c r="AL113" i="6"/>
  <c r="AJ76" i="6"/>
  <c r="AN20" i="6"/>
  <c r="AM23" i="6"/>
  <c r="AM24" i="6" s="1"/>
  <c r="AK85" i="6"/>
  <c r="AK83" i="6"/>
  <c r="AK86" i="6" s="1"/>
  <c r="AN120" i="6"/>
  <c r="AO119" i="6"/>
  <c r="AM112" i="6"/>
  <c r="AN111" i="6"/>
  <c r="AJ98" i="6"/>
  <c r="AJ96" i="6"/>
  <c r="AJ99" i="6" s="1"/>
  <c r="AK53" i="6"/>
  <c r="AL52" i="6"/>
  <c r="AJ81" i="6"/>
  <c r="AK31" i="6"/>
  <c r="AK32" i="6" s="1"/>
  <c r="AL26" i="6"/>
  <c r="AL38" i="6"/>
  <c r="AL39" i="6" s="1"/>
  <c r="AM34" i="6"/>
  <c r="AK75" i="6"/>
  <c r="AK73" i="6"/>
  <c r="AK71" i="6"/>
  <c r="AO118" i="6"/>
  <c r="AP117" i="6"/>
  <c r="AI108" i="6"/>
  <c r="AI106" i="6"/>
  <c r="AI104" i="6"/>
  <c r="AI109" i="6" s="1"/>
  <c r="AM115" i="6"/>
  <c r="AL116" i="6"/>
  <c r="AI69" i="6"/>
  <c r="AI89" i="6" s="1"/>
  <c r="AJ102" i="6"/>
  <c r="AJ66" i="6"/>
  <c r="AJ68" i="6"/>
  <c r="AJ64" i="6"/>
  <c r="AJ54" i="6"/>
  <c r="AL50" i="6"/>
  <c r="AL51" i="6" s="1"/>
  <c r="AM47" i="6"/>
  <c r="AL44" i="6"/>
  <c r="AL45" i="6" s="1"/>
  <c r="AM41" i="6"/>
  <c r="AI123" i="6" l="1"/>
  <c r="AK102" i="6"/>
  <c r="AK68" i="6"/>
  <c r="AK64" i="6"/>
  <c r="AK66" i="6"/>
  <c r="AK54" i="6"/>
  <c r="AM116" i="6"/>
  <c r="AN115" i="6"/>
  <c r="AL94" i="6"/>
  <c r="AM92" i="6"/>
  <c r="AM61" i="6"/>
  <c r="AM57" i="6"/>
  <c r="AM59" i="6"/>
  <c r="AK96" i="6"/>
  <c r="AK98" i="6"/>
  <c r="AK99" i="6"/>
  <c r="AN41" i="6"/>
  <c r="AM44" i="6"/>
  <c r="AM45" i="6" s="1"/>
  <c r="AL75" i="6"/>
  <c r="AL71" i="6"/>
  <c r="AL73" i="6"/>
  <c r="AM26" i="6"/>
  <c r="AL31" i="6"/>
  <c r="AL32" i="6" s="1"/>
  <c r="AL53" i="6"/>
  <c r="AL88" i="6" s="1"/>
  <c r="AM52" i="6"/>
  <c r="AK88" i="6"/>
  <c r="AL80" i="6"/>
  <c r="AL78" i="6"/>
  <c r="AL81" i="6" s="1"/>
  <c r="AQ117" i="6"/>
  <c r="AP118" i="6"/>
  <c r="AN112" i="6"/>
  <c r="AO111" i="6"/>
  <c r="AL62" i="6"/>
  <c r="AO20" i="6"/>
  <c r="AN23" i="6"/>
  <c r="AN24" i="6" s="1"/>
  <c r="AL114" i="6"/>
  <c r="AL121" i="6" s="1"/>
  <c r="AM113" i="6"/>
  <c r="AM50" i="6"/>
  <c r="AM51" i="6" s="1"/>
  <c r="AN47" i="6"/>
  <c r="AL83" i="6"/>
  <c r="AL85" i="6"/>
  <c r="AK76" i="6"/>
  <c r="AO120" i="6"/>
  <c r="AP119" i="6"/>
  <c r="AN34" i="6"/>
  <c r="AM38" i="6"/>
  <c r="AM39" i="6" s="1"/>
  <c r="AJ106" i="6"/>
  <c r="AJ104" i="6"/>
  <c r="AJ109" i="6" s="1"/>
  <c r="AJ108" i="6"/>
  <c r="AJ69" i="6"/>
  <c r="AJ89" i="6" s="1"/>
  <c r="AJ123" i="6" l="1"/>
  <c r="AP120" i="6"/>
  <c r="AQ119" i="6"/>
  <c r="AM94" i="6"/>
  <c r="AN92" i="6"/>
  <c r="AN38" i="6"/>
  <c r="AN39" i="6" s="1"/>
  <c r="AO34" i="6"/>
  <c r="AL86" i="6"/>
  <c r="AK69" i="6"/>
  <c r="AK89" i="6" s="1"/>
  <c r="AR117" i="6"/>
  <c r="AQ118" i="6"/>
  <c r="AM62" i="6"/>
  <c r="AN52" i="6"/>
  <c r="AM53" i="6"/>
  <c r="AM88" i="6" s="1"/>
  <c r="AM85" i="6"/>
  <c r="AM83" i="6"/>
  <c r="AN113" i="6"/>
  <c r="AM114" i="6"/>
  <c r="AM121" i="6" s="1"/>
  <c r="AN116" i="6"/>
  <c r="AO115" i="6"/>
  <c r="AN26" i="6"/>
  <c r="AM31" i="6"/>
  <c r="AM32" i="6" s="1"/>
  <c r="AN61" i="6"/>
  <c r="AN57" i="6"/>
  <c r="AN59" i="6"/>
  <c r="H4" i="4"/>
  <c r="AL76" i="6"/>
  <c r="AL89" i="6"/>
  <c r="AM78" i="6"/>
  <c r="AM80" i="6"/>
  <c r="AO47" i="6"/>
  <c r="AN50" i="6"/>
  <c r="AN51" i="6" s="1"/>
  <c r="AL98" i="6"/>
  <c r="AL96" i="6"/>
  <c r="AL99" i="6" s="1"/>
  <c r="AL102" i="6"/>
  <c r="AL66" i="6"/>
  <c r="AL68" i="6"/>
  <c r="AL64" i="6"/>
  <c r="AL69" i="6" s="1"/>
  <c r="AL54" i="6"/>
  <c r="AK108" i="6"/>
  <c r="AK104" i="6"/>
  <c r="AK106" i="6"/>
  <c r="AO23" i="6"/>
  <c r="AO24" i="6" s="1"/>
  <c r="AP20" i="6"/>
  <c r="AM73" i="6"/>
  <c r="AM71" i="6"/>
  <c r="AM75" i="6"/>
  <c r="AO112" i="6"/>
  <c r="AP111" i="6"/>
  <c r="AO41" i="6"/>
  <c r="AN44" i="6"/>
  <c r="AN45" i="6" s="1"/>
  <c r="AK109" i="6" l="1"/>
  <c r="AK123" i="6" s="1"/>
  <c r="AN73" i="6"/>
  <c r="AN75" i="6"/>
  <c r="AN71" i="6"/>
  <c r="H6" i="4"/>
  <c r="AN94" i="6"/>
  <c r="AO92" i="6"/>
  <c r="AQ20" i="6"/>
  <c r="AP23" i="6"/>
  <c r="AP24" i="6" s="1"/>
  <c r="AM81" i="6"/>
  <c r="AN53" i="6"/>
  <c r="AO52" i="6"/>
  <c r="AL106" i="6"/>
  <c r="AL108" i="6"/>
  <c r="AL104" i="6"/>
  <c r="AL109" i="6" s="1"/>
  <c r="AL123" i="6" s="1"/>
  <c r="AN80" i="6"/>
  <c r="AN78" i="6"/>
  <c r="AN81" i="6" s="1"/>
  <c r="H7" i="4"/>
  <c r="AO26" i="6"/>
  <c r="AN31" i="6"/>
  <c r="AN32" i="6" s="1"/>
  <c r="AR119" i="6"/>
  <c r="AQ120" i="6"/>
  <c r="AO59" i="6"/>
  <c r="AO61" i="6"/>
  <c r="AO57" i="6"/>
  <c r="AO62" i="6" s="1"/>
  <c r="AS117" i="6"/>
  <c r="AR118" i="6"/>
  <c r="AN62" i="6"/>
  <c r="AO38" i="6"/>
  <c r="AO39" i="6" s="1"/>
  <c r="AP34" i="6"/>
  <c r="AP41" i="6"/>
  <c r="AO44" i="6"/>
  <c r="AO45" i="6" s="1"/>
  <c r="AO116" i="6"/>
  <c r="AP115" i="6"/>
  <c r="AM76" i="6"/>
  <c r="AN83" i="6"/>
  <c r="AN85" i="6"/>
  <c r="H8" i="4"/>
  <c r="AO113" i="6"/>
  <c r="AN114" i="6"/>
  <c r="AN121" i="6" s="1"/>
  <c r="H7" i="5" s="1"/>
  <c r="AM102" i="6"/>
  <c r="AM64" i="6"/>
  <c r="AM68" i="6"/>
  <c r="AM66" i="6"/>
  <c r="AM54" i="6"/>
  <c r="AP112" i="6"/>
  <c r="AQ111" i="6"/>
  <c r="AM98" i="6"/>
  <c r="AM96" i="6"/>
  <c r="AM99" i="6" s="1"/>
  <c r="AP47" i="6"/>
  <c r="AO50" i="6"/>
  <c r="AO51" i="6" s="1"/>
  <c r="AM86" i="6"/>
  <c r="AN76" i="6" l="1"/>
  <c r="AO53" i="6"/>
  <c r="AP52" i="6"/>
  <c r="AP113" i="6"/>
  <c r="AO114" i="6"/>
  <c r="AO121" i="6" s="1"/>
  <c r="AO83" i="6"/>
  <c r="AO85" i="6"/>
  <c r="AS119" i="6"/>
  <c r="AR120" i="6"/>
  <c r="AO94" i="6"/>
  <c r="AP92" i="6"/>
  <c r="AQ112" i="6"/>
  <c r="AR111" i="6"/>
  <c r="AN102" i="6"/>
  <c r="AN64" i="6"/>
  <c r="AN66" i="6"/>
  <c r="AN68" i="6"/>
  <c r="H5" i="4"/>
  <c r="AN54" i="6"/>
  <c r="AN98" i="6"/>
  <c r="AN96" i="6"/>
  <c r="AN99" i="6" s="1"/>
  <c r="H5" i="5" s="1"/>
  <c r="AM69" i="6"/>
  <c r="AM89" i="6" s="1"/>
  <c r="AT117" i="6"/>
  <c r="AS118" i="6"/>
  <c r="AN88" i="6"/>
  <c r="H9" i="4"/>
  <c r="AM109" i="6"/>
  <c r="AM123" i="6" s="1"/>
  <c r="AQ47" i="6"/>
  <c r="AP50" i="6"/>
  <c r="AP51" i="6" s="1"/>
  <c r="AP61" i="6"/>
  <c r="AP57" i="6"/>
  <c r="AP59" i="6"/>
  <c r="AP116" i="6"/>
  <c r="AQ115" i="6"/>
  <c r="AM104" i="6"/>
  <c r="AM106" i="6"/>
  <c r="AM108" i="6"/>
  <c r="AP38" i="6"/>
  <c r="AP39" i="6" s="1"/>
  <c r="AQ34" i="6"/>
  <c r="AN86" i="6"/>
  <c r="AQ23" i="6"/>
  <c r="AQ24" i="6" s="1"/>
  <c r="AR20" i="6"/>
  <c r="AO80" i="6"/>
  <c r="AO78" i="6"/>
  <c r="AO81" i="6" s="1"/>
  <c r="AP26" i="6"/>
  <c r="AO31" i="6"/>
  <c r="AO32" i="6" s="1"/>
  <c r="AP44" i="6"/>
  <c r="AP45" i="6" s="1"/>
  <c r="AQ41" i="6"/>
  <c r="AO75" i="6"/>
  <c r="AO71" i="6"/>
  <c r="AO73" i="6"/>
  <c r="AN69" i="6" l="1"/>
  <c r="AN89" i="6" s="1"/>
  <c r="H4" i="5" s="1"/>
  <c r="I5" i="6" s="1"/>
  <c r="H5" i="8" s="1"/>
  <c r="I7" i="6"/>
  <c r="AT118" i="6"/>
  <c r="AU117" i="6"/>
  <c r="AP94" i="6"/>
  <c r="AQ92" i="6"/>
  <c r="AO76" i="6"/>
  <c r="AT119" i="6"/>
  <c r="AS120" i="6"/>
  <c r="AP83" i="6"/>
  <c r="AP85" i="6"/>
  <c r="AR112" i="6"/>
  <c r="AS111" i="6"/>
  <c r="AO102" i="6"/>
  <c r="AO66" i="6"/>
  <c r="AO64" i="6"/>
  <c r="AO68" i="6"/>
  <c r="AO54" i="6"/>
  <c r="AP31" i="6"/>
  <c r="AP32" i="6" s="1"/>
  <c r="AQ26" i="6"/>
  <c r="AN108" i="6"/>
  <c r="AN106" i="6"/>
  <c r="AN104" i="6"/>
  <c r="AN109" i="6" s="1"/>
  <c r="AQ113" i="6"/>
  <c r="AP114" i="6"/>
  <c r="AP121" i="6" s="1"/>
  <c r="AP75" i="6"/>
  <c r="AP71" i="6"/>
  <c r="AP73" i="6"/>
  <c r="AR41" i="6"/>
  <c r="AQ44" i="6"/>
  <c r="AQ45" i="6" s="1"/>
  <c r="AP80" i="6"/>
  <c r="AP78" i="6"/>
  <c r="AO86" i="6"/>
  <c r="H10" i="4"/>
  <c r="I4" i="6" s="1"/>
  <c r="AP53" i="6"/>
  <c r="AP88" i="6" s="1"/>
  <c r="AQ52" i="6"/>
  <c r="AS20" i="6"/>
  <c r="AR23" i="6"/>
  <c r="AR24" i="6" s="1"/>
  <c r="AQ50" i="6"/>
  <c r="AQ51" i="6" s="1"/>
  <c r="AR47" i="6"/>
  <c r="AO98" i="6"/>
  <c r="AO96" i="6"/>
  <c r="AO99" i="6" s="1"/>
  <c r="AP62" i="6"/>
  <c r="AO88" i="6"/>
  <c r="AQ61" i="6"/>
  <c r="AQ57" i="6"/>
  <c r="AQ59" i="6"/>
  <c r="AR34" i="6"/>
  <c r="AQ38" i="6"/>
  <c r="AQ39" i="6" s="1"/>
  <c r="AR115" i="6"/>
  <c r="AQ116" i="6"/>
  <c r="AP86" i="6" l="1"/>
  <c r="H6" i="5"/>
  <c r="AN123" i="6"/>
  <c r="AR61" i="6"/>
  <c r="AR57" i="6"/>
  <c r="AR59" i="6"/>
  <c r="AQ94" i="6"/>
  <c r="AR92" i="6"/>
  <c r="AQ62" i="6"/>
  <c r="AP102" i="6"/>
  <c r="AP66" i="6"/>
  <c r="AP68" i="6"/>
  <c r="AP64" i="6"/>
  <c r="AP69" i="6" s="1"/>
  <c r="AP89" i="6" s="1"/>
  <c r="AP54" i="6"/>
  <c r="AU118" i="6"/>
  <c r="AV117" i="6"/>
  <c r="AP81" i="6"/>
  <c r="AO108" i="6"/>
  <c r="AO106" i="6"/>
  <c r="AO104" i="6"/>
  <c r="AR116" i="6"/>
  <c r="AS115" i="6"/>
  <c r="AQ53" i="6"/>
  <c r="AQ88" i="6" s="1"/>
  <c r="AR52" i="6"/>
  <c r="H7" i="8"/>
  <c r="H9" i="8"/>
  <c r="AQ75" i="6"/>
  <c r="AQ73" i="6"/>
  <c r="AQ71" i="6"/>
  <c r="AQ76" i="6" s="1"/>
  <c r="AS23" i="6"/>
  <c r="AS24" i="6" s="1"/>
  <c r="AT20" i="6"/>
  <c r="G4" i="10"/>
  <c r="H4" i="8"/>
  <c r="H40" i="2"/>
  <c r="I6" i="6"/>
  <c r="I14" i="6"/>
  <c r="AQ83" i="6"/>
  <c r="AQ85" i="6"/>
  <c r="AU119" i="6"/>
  <c r="AT120" i="6"/>
  <c r="AP96" i="6"/>
  <c r="AP98" i="6"/>
  <c r="AO69" i="6"/>
  <c r="AO89" i="6" s="1"/>
  <c r="AP76" i="6"/>
  <c r="AS47" i="6"/>
  <c r="AR50" i="6"/>
  <c r="AR51" i="6" s="1"/>
  <c r="AR113" i="6"/>
  <c r="AQ114" i="6"/>
  <c r="AQ121" i="6" s="1"/>
  <c r="AR38" i="6"/>
  <c r="AR39" i="6" s="1"/>
  <c r="AS34" i="6"/>
  <c r="AQ31" i="6"/>
  <c r="AQ32" i="6" s="1"/>
  <c r="AR26" i="6"/>
  <c r="AQ80" i="6"/>
  <c r="AQ78" i="6"/>
  <c r="AQ81" i="6" s="1"/>
  <c r="AR44" i="6"/>
  <c r="AR45" i="6" s="1"/>
  <c r="AS41" i="6"/>
  <c r="AS112" i="6"/>
  <c r="AT111" i="6"/>
  <c r="AP99" i="6" l="1"/>
  <c r="AO109" i="6"/>
  <c r="AO123" i="6" s="1"/>
  <c r="AR94" i="6"/>
  <c r="AS92" i="6"/>
  <c r="AS38" i="6"/>
  <c r="AS39" i="6" s="1"/>
  <c r="AT34" i="6"/>
  <c r="AS116" i="6"/>
  <c r="AT115" i="6"/>
  <c r="AQ96" i="6"/>
  <c r="AQ98" i="6"/>
  <c r="AP108" i="6"/>
  <c r="AP106" i="6"/>
  <c r="AP104" i="6"/>
  <c r="AR31" i="6"/>
  <c r="AR32" i="6" s="1"/>
  <c r="AS26" i="6"/>
  <c r="AQ102" i="6"/>
  <c r="AQ66" i="6"/>
  <c r="AQ68" i="6"/>
  <c r="AQ64" i="6"/>
  <c r="AQ54" i="6"/>
  <c r="AR85" i="6"/>
  <c r="AR83" i="6"/>
  <c r="AR86" i="6" s="1"/>
  <c r="AV119" i="6"/>
  <c r="AU120" i="6"/>
  <c r="AS52" i="6"/>
  <c r="AR53" i="6"/>
  <c r="AR88" i="6" s="1"/>
  <c r="AS50" i="6"/>
  <c r="AS51" i="6" s="1"/>
  <c r="AT47" i="6"/>
  <c r="AR62" i="6"/>
  <c r="AQ86" i="6"/>
  <c r="H6" i="8"/>
  <c r="H8" i="8"/>
  <c r="H10" i="8"/>
  <c r="AT41" i="6"/>
  <c r="AS44" i="6"/>
  <c r="AS45" i="6" s="1"/>
  <c r="AT23" i="6"/>
  <c r="AT24" i="6" s="1"/>
  <c r="AU20" i="6"/>
  <c r="I8" i="6"/>
  <c r="I11" i="6" s="1"/>
  <c r="H8" i="5"/>
  <c r="H9" i="5" s="1"/>
  <c r="AR71" i="6"/>
  <c r="AR73" i="6"/>
  <c r="AR75" i="6"/>
  <c r="AS113" i="6"/>
  <c r="AR114" i="6"/>
  <c r="AR121" i="6" s="1"/>
  <c r="AU111" i="6"/>
  <c r="AT112" i="6"/>
  <c r="AR80" i="6"/>
  <c r="AR78" i="6"/>
  <c r="AR81" i="6" s="1"/>
  <c r="AS57" i="6"/>
  <c r="AS61" i="6"/>
  <c r="AS59" i="6"/>
  <c r="AV118" i="6"/>
  <c r="AW117" i="6"/>
  <c r="AP109" i="6" l="1"/>
  <c r="AP123" i="6" s="1"/>
  <c r="AR76" i="6"/>
  <c r="AQ99" i="6"/>
  <c r="AQ69" i="6"/>
  <c r="AQ89" i="6" s="1"/>
  <c r="G5" i="10"/>
  <c r="H41" i="2"/>
  <c r="I15" i="6"/>
  <c r="H42" i="2" s="1"/>
  <c r="I12" i="6"/>
  <c r="I13" i="6" s="1"/>
  <c r="H43" i="2" s="1"/>
  <c r="I9" i="6"/>
  <c r="AU23" i="6"/>
  <c r="AU24" i="6" s="1"/>
  <c r="AV20" i="6"/>
  <c r="AU34" i="6"/>
  <c r="AT38" i="6"/>
  <c r="AT39" i="6" s="1"/>
  <c r="AS53" i="6"/>
  <c r="AT52" i="6"/>
  <c r="AT61" i="6"/>
  <c r="AT59" i="6"/>
  <c r="AT57" i="6"/>
  <c r="AU115" i="6"/>
  <c r="AT116" i="6"/>
  <c r="AQ108" i="6"/>
  <c r="AQ106" i="6"/>
  <c r="AQ104" i="6"/>
  <c r="AQ109" i="6" s="1"/>
  <c r="H11" i="8"/>
  <c r="H12" i="8" s="1"/>
  <c r="G9" i="10" s="1"/>
  <c r="AS71" i="6"/>
  <c r="AS75" i="6"/>
  <c r="AS73" i="6"/>
  <c r="AV111" i="6"/>
  <c r="AU112" i="6"/>
  <c r="AS94" i="6"/>
  <c r="AT92" i="6"/>
  <c r="AR96" i="6"/>
  <c r="AR99" i="6" s="1"/>
  <c r="AR98" i="6"/>
  <c r="AW119" i="6"/>
  <c r="AV120" i="6"/>
  <c r="AS62" i="6"/>
  <c r="AS80" i="6"/>
  <c r="AS78" i="6"/>
  <c r="AS81" i="6" s="1"/>
  <c r="AT44" i="6"/>
  <c r="AT45" i="6" s="1"/>
  <c r="AU41" i="6"/>
  <c r="AT26" i="6"/>
  <c r="AS31" i="6"/>
  <c r="AS32" i="6" s="1"/>
  <c r="AU47" i="6"/>
  <c r="AT50" i="6"/>
  <c r="AT51" i="6" s="1"/>
  <c r="AR102" i="6"/>
  <c r="AR68" i="6"/>
  <c r="AR66" i="6"/>
  <c r="AR64" i="6"/>
  <c r="AR69" i="6" s="1"/>
  <c r="AR89" i="6" s="1"/>
  <c r="AR54" i="6"/>
  <c r="AS85" i="6"/>
  <c r="AS83" i="6"/>
  <c r="AT113" i="6"/>
  <c r="AS114" i="6"/>
  <c r="AS121" i="6" s="1"/>
  <c r="AW118" i="6"/>
  <c r="AX117" i="6"/>
  <c r="AS86" i="6" l="1"/>
  <c r="AQ123" i="6"/>
  <c r="AV41" i="6"/>
  <c r="AU44" i="6"/>
  <c r="AU45" i="6" s="1"/>
  <c r="AU113" i="6"/>
  <c r="AT114" i="6"/>
  <c r="AT121" i="6" s="1"/>
  <c r="AT75" i="6"/>
  <c r="AT73" i="6"/>
  <c r="AT71" i="6"/>
  <c r="AT76" i="6" s="1"/>
  <c r="AU52" i="6"/>
  <c r="AT53" i="6"/>
  <c r="AT88" i="6" s="1"/>
  <c r="AW111" i="6"/>
  <c r="AV112" i="6"/>
  <c r="AV34" i="6"/>
  <c r="AU38" i="6"/>
  <c r="AU39" i="6" s="1"/>
  <c r="AV23" i="6"/>
  <c r="AV24" i="6" s="1"/>
  <c r="AW20" i="6"/>
  <c r="AU61" i="6"/>
  <c r="AU59" i="6"/>
  <c r="AU57" i="6"/>
  <c r="AU62" i="6" s="1"/>
  <c r="AW120" i="6"/>
  <c r="AX119" i="6"/>
  <c r="AS88" i="6"/>
  <c r="AS76" i="6"/>
  <c r="AV115" i="6"/>
  <c r="AU116" i="6"/>
  <c r="AT85" i="6"/>
  <c r="AT83" i="6"/>
  <c r="AU50" i="6"/>
  <c r="AU51" i="6" s="1"/>
  <c r="AV47" i="6"/>
  <c r="AT62" i="6"/>
  <c r="AS98" i="6"/>
  <c r="AS96" i="6"/>
  <c r="AS99" i="6" s="1"/>
  <c r="AT80" i="6"/>
  <c r="AT78" i="6"/>
  <c r="AR108" i="6"/>
  <c r="AR104" i="6"/>
  <c r="AR106" i="6"/>
  <c r="AT94" i="6"/>
  <c r="AU92" i="6"/>
  <c r="G6" i="10"/>
  <c r="G7" i="10" s="1"/>
  <c r="G11" i="10" s="1"/>
  <c r="AS102" i="6"/>
  <c r="AS68" i="6"/>
  <c r="AS64" i="6"/>
  <c r="AS66" i="6"/>
  <c r="AS54" i="6"/>
  <c r="AX118" i="6"/>
  <c r="AY117" i="6"/>
  <c r="AT31" i="6"/>
  <c r="AT32" i="6" s="1"/>
  <c r="AU26" i="6"/>
  <c r="AR109" i="6" l="1"/>
  <c r="AR123" i="6"/>
  <c r="AY119" i="6"/>
  <c r="AX120" i="6"/>
  <c r="AU78" i="6"/>
  <c r="AU80" i="6"/>
  <c r="AT98" i="6"/>
  <c r="AT96" i="6"/>
  <c r="AT99" i="6" s="1"/>
  <c r="AT102" i="6"/>
  <c r="AT64" i="6"/>
  <c r="AT66" i="6"/>
  <c r="AT68" i="6"/>
  <c r="AT54" i="6"/>
  <c r="AS108" i="6"/>
  <c r="AS106" i="6"/>
  <c r="AS104" i="6"/>
  <c r="AS109" i="6" s="1"/>
  <c r="G14" i="10"/>
  <c r="H44" i="2"/>
  <c r="AV50" i="6"/>
  <c r="AV51" i="6" s="1"/>
  <c r="AW47" i="6"/>
  <c r="AW23" i="6"/>
  <c r="AW24" i="6" s="1"/>
  <c r="AX20" i="6"/>
  <c r="AT81" i="6"/>
  <c r="AW115" i="6"/>
  <c r="AV116" i="6"/>
  <c r="AX111" i="6"/>
  <c r="AW112" i="6"/>
  <c r="AV26" i="6"/>
  <c r="AU31" i="6"/>
  <c r="AU32" i="6" s="1"/>
  <c r="AV52" i="6"/>
  <c r="AU53" i="6"/>
  <c r="AZ117" i="6"/>
  <c r="AY118" i="6"/>
  <c r="AS69" i="6"/>
  <c r="AS89" i="6" s="1"/>
  <c r="AU114" i="6"/>
  <c r="AU121" i="6" s="1"/>
  <c r="AV113" i="6"/>
  <c r="AV44" i="6"/>
  <c r="AV45" i="6" s="1"/>
  <c r="AW41" i="6"/>
  <c r="AU83" i="6"/>
  <c r="AU85" i="6"/>
  <c r="AV61" i="6"/>
  <c r="AV57" i="6"/>
  <c r="AV59" i="6"/>
  <c r="AV92" i="6"/>
  <c r="AU94" i="6"/>
  <c r="AT86" i="6"/>
  <c r="AU71" i="6"/>
  <c r="AU76" i="6" s="1"/>
  <c r="AU75" i="6"/>
  <c r="AU73" i="6"/>
  <c r="AV38" i="6"/>
  <c r="AV39" i="6" s="1"/>
  <c r="AW34" i="6"/>
  <c r="AS123" i="6" l="1"/>
  <c r="AT108" i="6"/>
  <c r="AT104" i="6"/>
  <c r="AT109" i="6" s="1"/>
  <c r="AT106" i="6"/>
  <c r="AU88" i="6"/>
  <c r="AU102" i="6"/>
  <c r="AU68" i="6"/>
  <c r="AU64" i="6"/>
  <c r="AU66" i="6"/>
  <c r="AU54" i="6"/>
  <c r="AV62" i="6"/>
  <c r="AW52" i="6"/>
  <c r="AV53" i="6"/>
  <c r="AV88" i="6" s="1"/>
  <c r="AV31" i="6"/>
  <c r="AV32" i="6" s="1"/>
  <c r="AW26" i="6"/>
  <c r="BA117" i="6"/>
  <c r="AZ118" i="6"/>
  <c r="AT69" i="6"/>
  <c r="AT89" i="6" s="1"/>
  <c r="AY111" i="6"/>
  <c r="AX112" i="6"/>
  <c r="AW92" i="6"/>
  <c r="AV94" i="6"/>
  <c r="AV78" i="6"/>
  <c r="AV80" i="6"/>
  <c r="AV114" i="6"/>
  <c r="AV121" i="6" s="1"/>
  <c r="AW113" i="6"/>
  <c r="AZ119" i="6"/>
  <c r="AY120" i="6"/>
  <c r="AU86" i="6"/>
  <c r="AX115" i="6"/>
  <c r="AW116" i="6"/>
  <c r="AX41" i="6"/>
  <c r="AW44" i="6"/>
  <c r="AW45" i="6" s="1"/>
  <c r="AU81" i="6"/>
  <c r="AX23" i="6"/>
  <c r="AX24" i="6" s="1"/>
  <c r="AY20" i="6"/>
  <c r="AV75" i="6"/>
  <c r="AV73" i="6"/>
  <c r="AV71" i="6"/>
  <c r="AW61" i="6"/>
  <c r="AW57" i="6"/>
  <c r="AW59" i="6"/>
  <c r="AX47" i="6"/>
  <c r="AW50" i="6"/>
  <c r="AW51" i="6" s="1"/>
  <c r="AU96" i="6"/>
  <c r="AU98" i="6"/>
  <c r="AW38" i="6"/>
  <c r="AW39" i="6" s="1"/>
  <c r="AX34" i="6"/>
  <c r="AV83" i="6"/>
  <c r="AV85" i="6"/>
  <c r="AV86" i="6" l="1"/>
  <c r="AU99" i="6"/>
  <c r="AT123" i="6"/>
  <c r="AW62" i="6"/>
  <c r="BA119" i="6"/>
  <c r="AZ120" i="6"/>
  <c r="AW53" i="6"/>
  <c r="AW88" i="6" s="1"/>
  <c r="AX52" i="6"/>
  <c r="AV76" i="6"/>
  <c r="AV81" i="6"/>
  <c r="AU69" i="6"/>
  <c r="AU89" i="6" s="1"/>
  <c r="AW75" i="6"/>
  <c r="AW71" i="6"/>
  <c r="AW73" i="6"/>
  <c r="AX59" i="6"/>
  <c r="AX61" i="6"/>
  <c r="AX57" i="6"/>
  <c r="AZ111" i="6"/>
  <c r="AY112" i="6"/>
  <c r="AU106" i="6"/>
  <c r="AU108" i="6"/>
  <c r="AU104" i="6"/>
  <c r="AV98" i="6"/>
  <c r="AV96" i="6"/>
  <c r="AV99" i="6" s="1"/>
  <c r="AZ20" i="6"/>
  <c r="AY23" i="6"/>
  <c r="AY24" i="6" s="1"/>
  <c r="AW80" i="6"/>
  <c r="AW78" i="6"/>
  <c r="AW81" i="6" s="1"/>
  <c r="AX44" i="6"/>
  <c r="AX45" i="6" s="1"/>
  <c r="AY41" i="6"/>
  <c r="AU109" i="6"/>
  <c r="AX92" i="6"/>
  <c r="AW94" i="6"/>
  <c r="BB117" i="6"/>
  <c r="BA118" i="6"/>
  <c r="AY34" i="6"/>
  <c r="AX38" i="6"/>
  <c r="AX39" i="6" s="1"/>
  <c r="AW83" i="6"/>
  <c r="AW85" i="6"/>
  <c r="AY115" i="6"/>
  <c r="AX116" i="6"/>
  <c r="AW31" i="6"/>
  <c r="AW32" i="6" s="1"/>
  <c r="AX26" i="6"/>
  <c r="AW114" i="6"/>
  <c r="AW121" i="6" s="1"/>
  <c r="AX113" i="6"/>
  <c r="AY47" i="6"/>
  <c r="AX50" i="6"/>
  <c r="AX51" i="6" s="1"/>
  <c r="AV102" i="6"/>
  <c r="AV68" i="6"/>
  <c r="AV64" i="6"/>
  <c r="AV66" i="6"/>
  <c r="AV54" i="6"/>
  <c r="AU123" i="6" l="1"/>
  <c r="AX62" i="6"/>
  <c r="AZ47" i="6"/>
  <c r="AY50" i="6"/>
  <c r="AY51" i="6" s="1"/>
  <c r="AX114" i="6"/>
  <c r="AX121" i="6" s="1"/>
  <c r="AY113" i="6"/>
  <c r="AZ41" i="6"/>
  <c r="AY44" i="6"/>
  <c r="AY45" i="6" s="1"/>
  <c r="AY26" i="6"/>
  <c r="AX31" i="6"/>
  <c r="AX32" i="6" s="1"/>
  <c r="AW102" i="6"/>
  <c r="AW68" i="6"/>
  <c r="AW64" i="6"/>
  <c r="AW66" i="6"/>
  <c r="AW54" i="6"/>
  <c r="AZ23" i="6"/>
  <c r="AZ24" i="6" s="1"/>
  <c r="BA20" i="6"/>
  <c r="AX53" i="6"/>
  <c r="AX88" i="6" s="1"/>
  <c r="AY52" i="6"/>
  <c r="BA111" i="6"/>
  <c r="AZ112" i="6"/>
  <c r="AX78" i="6"/>
  <c r="AX80" i="6"/>
  <c r="AY59" i="6"/>
  <c r="AY57" i="6"/>
  <c r="AY61" i="6"/>
  <c r="AW86" i="6"/>
  <c r="BC117" i="6"/>
  <c r="BB118" i="6"/>
  <c r="AW76" i="6"/>
  <c r="AX73" i="6"/>
  <c r="AX75" i="6"/>
  <c r="AX71" i="6"/>
  <c r="AY38" i="6"/>
  <c r="AY39" i="6" s="1"/>
  <c r="AZ34" i="6"/>
  <c r="AW98" i="6"/>
  <c r="AW96" i="6"/>
  <c r="AW99" i="6" s="1"/>
  <c r="AZ115" i="6"/>
  <c r="AY116" i="6"/>
  <c r="AV106" i="6"/>
  <c r="AV104" i="6"/>
  <c r="AV108" i="6"/>
  <c r="AV69" i="6"/>
  <c r="AV89" i="6" s="1"/>
  <c r="AX85" i="6"/>
  <c r="AX83" i="6"/>
  <c r="AX86" i="6" s="1"/>
  <c r="AY92" i="6"/>
  <c r="AX94" i="6"/>
  <c r="BB119" i="6"/>
  <c r="BA120" i="6"/>
  <c r="AV123" i="6" l="1"/>
  <c r="AV109" i="6"/>
  <c r="AZ57" i="6"/>
  <c r="AZ61" i="6"/>
  <c r="AZ59" i="6"/>
  <c r="I4" i="4"/>
  <c r="AY62" i="6"/>
  <c r="AY31" i="6"/>
  <c r="AY32" i="6" s="1"/>
  <c r="AZ26" i="6"/>
  <c r="AZ44" i="6"/>
  <c r="AZ45" i="6" s="1"/>
  <c r="BA41" i="6"/>
  <c r="AX81" i="6"/>
  <c r="AY114" i="6"/>
  <c r="AY121" i="6" s="1"/>
  <c r="AZ113" i="6"/>
  <c r="AW69" i="6"/>
  <c r="AW89" i="6" s="1"/>
  <c r="AW109" i="6"/>
  <c r="BA34" i="6"/>
  <c r="AZ38" i="6"/>
  <c r="AZ39" i="6" s="1"/>
  <c r="AW104" i="6"/>
  <c r="AW108" i="6"/>
  <c r="AW106" i="6"/>
  <c r="BD117" i="6"/>
  <c r="BC118" i="6"/>
  <c r="BA115" i="6"/>
  <c r="AZ116" i="6"/>
  <c r="AY80" i="6"/>
  <c r="AY78" i="6"/>
  <c r="AY81" i="6" s="1"/>
  <c r="BB120" i="6"/>
  <c r="BC119" i="6"/>
  <c r="AX98" i="6"/>
  <c r="AX96" i="6"/>
  <c r="AY73" i="6"/>
  <c r="AY71" i="6"/>
  <c r="AY75" i="6"/>
  <c r="BB111" i="6"/>
  <c r="BA112" i="6"/>
  <c r="AY85" i="6"/>
  <c r="AY83" i="6"/>
  <c r="AY86" i="6" s="1"/>
  <c r="BA23" i="6"/>
  <c r="BA24" i="6" s="1"/>
  <c r="BB20" i="6"/>
  <c r="AX68" i="6"/>
  <c r="AX102" i="6"/>
  <c r="AX64" i="6"/>
  <c r="AX66" i="6"/>
  <c r="AX54" i="6"/>
  <c r="AZ92" i="6"/>
  <c r="AY94" i="6"/>
  <c r="AX76" i="6"/>
  <c r="AY53" i="6"/>
  <c r="AY88" i="6" s="1"/>
  <c r="AZ52" i="6"/>
  <c r="AZ50" i="6"/>
  <c r="AZ51" i="6" s="1"/>
  <c r="BA47" i="6"/>
  <c r="AW123" i="6" l="1"/>
  <c r="AX99" i="6"/>
  <c r="BA92" i="6"/>
  <c r="AZ94" i="6"/>
  <c r="AX69" i="6"/>
  <c r="AX89" i="6" s="1"/>
  <c r="AX123" i="6" s="1"/>
  <c r="BA44" i="6"/>
  <c r="BA45" i="6" s="1"/>
  <c r="BB41" i="6"/>
  <c r="AZ83" i="6"/>
  <c r="AZ85" i="6"/>
  <c r="I8" i="4"/>
  <c r="BB34" i="6"/>
  <c r="BA38" i="6"/>
  <c r="BA39" i="6" s="1"/>
  <c r="AZ114" i="6"/>
  <c r="AZ121" i="6" s="1"/>
  <c r="I7" i="5" s="1"/>
  <c r="BA113" i="6"/>
  <c r="BC20" i="6"/>
  <c r="BB23" i="6"/>
  <c r="BB24" i="6" s="1"/>
  <c r="BB115" i="6"/>
  <c r="BA116" i="6"/>
  <c r="AY102" i="6"/>
  <c r="AY68" i="6"/>
  <c r="AY64" i="6"/>
  <c r="AY66" i="6"/>
  <c r="AY54" i="6"/>
  <c r="BB47" i="6"/>
  <c r="BA50" i="6"/>
  <c r="BA51" i="6" s="1"/>
  <c r="BC120" i="6"/>
  <c r="BD119" i="6"/>
  <c r="AZ80" i="6"/>
  <c r="AZ78" i="6"/>
  <c r="AZ81" i="6" s="1"/>
  <c r="I7" i="4"/>
  <c r="BE117" i="6"/>
  <c r="BD118" i="6"/>
  <c r="AX106" i="6"/>
  <c r="AX108" i="6"/>
  <c r="AX104" i="6"/>
  <c r="AX109" i="6" s="1"/>
  <c r="BA59" i="6"/>
  <c r="BA61" i="6"/>
  <c r="BA57" i="6"/>
  <c r="BA62" i="6" s="1"/>
  <c r="AZ31" i="6"/>
  <c r="AZ32" i="6" s="1"/>
  <c r="BA26" i="6"/>
  <c r="BC111" i="6"/>
  <c r="BB112" i="6"/>
  <c r="BA52" i="6"/>
  <c r="AZ53" i="6"/>
  <c r="AY76" i="6"/>
  <c r="AY98" i="6"/>
  <c r="AY96" i="6"/>
  <c r="AY99" i="6" s="1"/>
  <c r="AZ73" i="6"/>
  <c r="AZ71" i="6"/>
  <c r="AZ75" i="6"/>
  <c r="I6" i="4"/>
  <c r="AZ62" i="6"/>
  <c r="BB61" i="6" l="1"/>
  <c r="BB57" i="6"/>
  <c r="BB59" i="6"/>
  <c r="BA114" i="6"/>
  <c r="BA121" i="6" s="1"/>
  <c r="BB113" i="6"/>
  <c r="BA31" i="6"/>
  <c r="BA32" i="6" s="1"/>
  <c r="BB26" i="6"/>
  <c r="BD120" i="6"/>
  <c r="BE119" i="6"/>
  <c r="BB38" i="6"/>
  <c r="BB39" i="6" s="1"/>
  <c r="BC34" i="6"/>
  <c r="AZ102" i="6"/>
  <c r="AZ66" i="6"/>
  <c r="AZ68" i="6"/>
  <c r="AZ64" i="6"/>
  <c r="AZ69" i="6" s="1"/>
  <c r="I5" i="4"/>
  <c r="AZ54" i="6"/>
  <c r="AY69" i="6"/>
  <c r="AY89" i="6" s="1"/>
  <c r="BC115" i="6"/>
  <c r="BB116" i="6"/>
  <c r="BA85" i="6"/>
  <c r="BA83" i="6"/>
  <c r="BA86" i="6" s="1"/>
  <c r="AZ76" i="6"/>
  <c r="BB44" i="6"/>
  <c r="BB45" i="6" s="1"/>
  <c r="BC41" i="6"/>
  <c r="BA53" i="6"/>
  <c r="BB52" i="6"/>
  <c r="BF117" i="6"/>
  <c r="BE118" i="6"/>
  <c r="BC112" i="6"/>
  <c r="BD111" i="6"/>
  <c r="AZ86" i="6"/>
  <c r="AZ98" i="6"/>
  <c r="AZ99" i="6" s="1"/>
  <c r="I5" i="5" s="1"/>
  <c r="AZ96" i="6"/>
  <c r="BD20" i="6"/>
  <c r="BC23" i="6"/>
  <c r="BC24" i="6" s="1"/>
  <c r="BA73" i="6"/>
  <c r="BA71" i="6"/>
  <c r="BA75" i="6"/>
  <c r="BB50" i="6"/>
  <c r="BB51" i="6" s="1"/>
  <c r="BC47" i="6"/>
  <c r="AY108" i="6"/>
  <c r="AY106" i="6"/>
  <c r="AY104" i="6"/>
  <c r="AY109" i="6" s="1"/>
  <c r="AY123" i="6" s="1"/>
  <c r="BA80" i="6"/>
  <c r="BA78" i="6"/>
  <c r="BA81" i="6" s="1"/>
  <c r="AZ88" i="6"/>
  <c r="I9" i="4"/>
  <c r="BA94" i="6"/>
  <c r="BB92" i="6"/>
  <c r="AZ89" i="6" l="1"/>
  <c r="I4" i="5" s="1"/>
  <c r="J5" i="6" s="1"/>
  <c r="I5" i="8" s="1"/>
  <c r="BB94" i="6"/>
  <c r="BC92" i="6"/>
  <c r="BA96" i="6"/>
  <c r="BA98" i="6"/>
  <c r="BA99" i="6" s="1"/>
  <c r="BB75" i="6"/>
  <c r="BB73" i="6"/>
  <c r="BB71" i="6"/>
  <c r="BB76" i="6" s="1"/>
  <c r="BB31" i="6"/>
  <c r="BB32" i="6" s="1"/>
  <c r="BC26" i="6"/>
  <c r="BB53" i="6"/>
  <c r="BB88" i="6" s="1"/>
  <c r="BC52" i="6"/>
  <c r="BC44" i="6"/>
  <c r="BC45" i="6" s="1"/>
  <c r="BD41" i="6"/>
  <c r="BA102" i="6"/>
  <c r="BA66" i="6"/>
  <c r="BA64" i="6"/>
  <c r="BA68" i="6"/>
  <c r="BA54" i="6"/>
  <c r="BG117" i="6"/>
  <c r="BF118" i="6"/>
  <c r="BA88" i="6"/>
  <c r="BB80" i="6"/>
  <c r="BB78" i="6"/>
  <c r="BB81" i="6" s="1"/>
  <c r="BE120" i="6"/>
  <c r="BF119" i="6"/>
  <c r="BC113" i="6"/>
  <c r="BB114" i="6"/>
  <c r="BB121" i="6" s="1"/>
  <c r="BB62" i="6"/>
  <c r="BA76" i="6"/>
  <c r="BC116" i="6"/>
  <c r="BD115" i="6"/>
  <c r="BC50" i="6"/>
  <c r="BC51" i="6" s="1"/>
  <c r="BD47" i="6"/>
  <c r="AZ108" i="6"/>
  <c r="AZ104" i="6"/>
  <c r="AZ106" i="6"/>
  <c r="AZ109" i="6"/>
  <c r="I6" i="5" s="1"/>
  <c r="J8" i="6" s="1"/>
  <c r="BD34" i="6"/>
  <c r="BC38" i="6"/>
  <c r="BC39" i="6" s="1"/>
  <c r="BC61" i="6"/>
  <c r="BC59" i="6"/>
  <c r="BC57" i="6"/>
  <c r="BC62" i="6" s="1"/>
  <c r="BE20" i="6"/>
  <c r="BD23" i="6"/>
  <c r="BD24" i="6" s="1"/>
  <c r="J7" i="6"/>
  <c r="BD112" i="6"/>
  <c r="BE111" i="6"/>
  <c r="BB83" i="6"/>
  <c r="BB85" i="6"/>
  <c r="I10" i="4"/>
  <c r="J4" i="6" s="1"/>
  <c r="BF120" i="6" l="1"/>
  <c r="BG119" i="6"/>
  <c r="BD113" i="6"/>
  <c r="BC114" i="6"/>
  <c r="BC121" i="6" s="1"/>
  <c r="BB86" i="6"/>
  <c r="BC94" i="6"/>
  <c r="BD92" i="6"/>
  <c r="H4" i="10"/>
  <c r="I4" i="8"/>
  <c r="J6" i="6"/>
  <c r="J11" i="6" s="1"/>
  <c r="J14" i="6"/>
  <c r="I40" i="2"/>
  <c r="AZ123" i="6"/>
  <c r="BB96" i="6"/>
  <c r="BB98" i="6"/>
  <c r="BB99" i="6" s="1"/>
  <c r="BD52" i="6"/>
  <c r="BC53" i="6"/>
  <c r="BC88" i="6" s="1"/>
  <c r="BC80" i="6"/>
  <c r="BC78" i="6"/>
  <c r="BC81" i="6" s="1"/>
  <c r="BB102" i="6"/>
  <c r="BB68" i="6"/>
  <c r="BB64" i="6"/>
  <c r="BB66" i="6"/>
  <c r="BB54" i="6"/>
  <c r="BE112" i="6"/>
  <c r="BF111" i="6"/>
  <c r="BD50" i="6"/>
  <c r="BD51" i="6" s="1"/>
  <c r="BE47" i="6"/>
  <c r="BD61" i="6"/>
  <c r="BD59" i="6"/>
  <c r="BD57" i="6"/>
  <c r="BC73" i="6"/>
  <c r="BC71" i="6"/>
  <c r="BC75" i="6"/>
  <c r="BD38" i="6"/>
  <c r="BD39" i="6" s="1"/>
  <c r="BE34" i="6"/>
  <c r="BD26" i="6"/>
  <c r="BC31" i="6"/>
  <c r="BC32" i="6" s="1"/>
  <c r="I8" i="5"/>
  <c r="I9" i="5" s="1"/>
  <c r="BH117" i="6"/>
  <c r="BG118" i="6"/>
  <c r="BC85" i="6"/>
  <c r="BC83" i="6"/>
  <c r="BC86" i="6" s="1"/>
  <c r="BA108" i="6"/>
  <c r="BA104" i="6"/>
  <c r="BA106" i="6"/>
  <c r="BD116" i="6"/>
  <c r="BE115" i="6"/>
  <c r="BE23" i="6"/>
  <c r="BE24" i="6" s="1"/>
  <c r="BF20" i="6"/>
  <c r="BA69" i="6"/>
  <c r="BA89" i="6" s="1"/>
  <c r="BE41" i="6"/>
  <c r="BD44" i="6"/>
  <c r="BD45" i="6" s="1"/>
  <c r="I7" i="8"/>
  <c r="I9" i="8"/>
  <c r="BA109" i="6" l="1"/>
  <c r="BE26" i="6"/>
  <c r="BD31" i="6"/>
  <c r="BD32" i="6" s="1"/>
  <c r="BC96" i="6"/>
  <c r="BC98" i="6"/>
  <c r="BC99" i="6" s="1"/>
  <c r="BA123" i="6"/>
  <c r="BE113" i="6"/>
  <c r="BD114" i="6"/>
  <c r="BD121" i="6" s="1"/>
  <c r="BD53" i="6"/>
  <c r="BD88" i="6" s="1"/>
  <c r="BE52" i="6"/>
  <c r="BC102" i="6"/>
  <c r="BC68" i="6"/>
  <c r="BC66" i="6"/>
  <c r="BC64" i="6"/>
  <c r="BC54" i="6"/>
  <c r="BD62" i="6"/>
  <c r="BG120" i="6"/>
  <c r="BH119" i="6"/>
  <c r="H5" i="10"/>
  <c r="I41" i="2"/>
  <c r="J15" i="6"/>
  <c r="I42" i="2" s="1"/>
  <c r="J12" i="6"/>
  <c r="J9" i="6"/>
  <c r="J13" i="6"/>
  <c r="I43" i="2" s="1"/>
  <c r="BD75" i="6"/>
  <c r="BD71" i="6"/>
  <c r="BD73" i="6"/>
  <c r="BE38" i="6"/>
  <c r="BE39" i="6" s="1"/>
  <c r="BF34" i="6"/>
  <c r="BE59" i="6"/>
  <c r="BE57" i="6"/>
  <c r="BE61" i="6"/>
  <c r="BC76" i="6"/>
  <c r="I8" i="8"/>
  <c r="I10" i="8"/>
  <c r="I6" i="8"/>
  <c r="BG20" i="6"/>
  <c r="BF23" i="6"/>
  <c r="BF24" i="6" s="1"/>
  <c r="BB69" i="6"/>
  <c r="BB89" i="6" s="1"/>
  <c r="BE116" i="6"/>
  <c r="BF115" i="6"/>
  <c r="BD78" i="6"/>
  <c r="BD80" i="6"/>
  <c r="BF47" i="6"/>
  <c r="BE50" i="6"/>
  <c r="BE51" i="6" s="1"/>
  <c r="BE44" i="6"/>
  <c r="BE45" i="6" s="1"/>
  <c r="BF41" i="6"/>
  <c r="BI117" i="6"/>
  <c r="BH118" i="6"/>
  <c r="BD85" i="6"/>
  <c r="BD83" i="6"/>
  <c r="BD86" i="6" s="1"/>
  <c r="BB106" i="6"/>
  <c r="BB108" i="6"/>
  <c r="BB104" i="6"/>
  <c r="BB109" i="6" s="1"/>
  <c r="BD94" i="6"/>
  <c r="BE92" i="6"/>
  <c r="BF112" i="6"/>
  <c r="BG111" i="6"/>
  <c r="I11" i="8" l="1"/>
  <c r="I12" i="8" s="1"/>
  <c r="H9" i="10" s="1"/>
  <c r="BF52" i="6"/>
  <c r="BE53" i="6"/>
  <c r="BE78" i="6"/>
  <c r="BE80" i="6"/>
  <c r="H6" i="10"/>
  <c r="H7" i="10"/>
  <c r="BB123" i="6"/>
  <c r="BG47" i="6"/>
  <c r="BF50" i="6"/>
  <c r="BF51" i="6" s="1"/>
  <c r="BE62" i="6"/>
  <c r="BD68" i="6"/>
  <c r="BD64" i="6"/>
  <c r="BD102" i="6"/>
  <c r="BD66" i="6"/>
  <c r="BD54" i="6"/>
  <c r="BF57" i="6"/>
  <c r="BF61" i="6"/>
  <c r="BF59" i="6"/>
  <c r="BH111" i="6"/>
  <c r="BG112" i="6"/>
  <c r="BF26" i="6"/>
  <c r="BE31" i="6"/>
  <c r="BE32" i="6" s="1"/>
  <c r="BD76" i="6"/>
  <c r="BJ117" i="6"/>
  <c r="BI118" i="6"/>
  <c r="BE85" i="6"/>
  <c r="BE83" i="6"/>
  <c r="BE86" i="6" s="1"/>
  <c r="BH120" i="6"/>
  <c r="BI119" i="6"/>
  <c r="BD81" i="6"/>
  <c r="BC106" i="6"/>
  <c r="BC108" i="6"/>
  <c r="BC104" i="6"/>
  <c r="BC109" i="6" s="1"/>
  <c r="BC69" i="6"/>
  <c r="BC89" i="6" s="1"/>
  <c r="BH20" i="6"/>
  <c r="BG23" i="6"/>
  <c r="BG24" i="6" s="1"/>
  <c r="BF44" i="6"/>
  <c r="BF45" i="6" s="1"/>
  <c r="BG41" i="6"/>
  <c r="BE94" i="6"/>
  <c r="BF92" i="6"/>
  <c r="BG34" i="6"/>
  <c r="BF38" i="6"/>
  <c r="BF39" i="6" s="1"/>
  <c r="BD96" i="6"/>
  <c r="BD98" i="6"/>
  <c r="BD99" i="6" s="1"/>
  <c r="BE73" i="6"/>
  <c r="BE75" i="6"/>
  <c r="BE71" i="6"/>
  <c r="BE76" i="6" s="1"/>
  <c r="BF113" i="6"/>
  <c r="BE114" i="6"/>
  <c r="BE121" i="6" s="1"/>
  <c r="BF116" i="6"/>
  <c r="BG115" i="6"/>
  <c r="H11" i="10" l="1"/>
  <c r="H14" i="10" s="1"/>
  <c r="BG44" i="6"/>
  <c r="BG45" i="6" s="1"/>
  <c r="BH41" i="6"/>
  <c r="BC123" i="6"/>
  <c r="BE81" i="6"/>
  <c r="BF85" i="6"/>
  <c r="BF83" i="6"/>
  <c r="BG26" i="6"/>
  <c r="BF31" i="6"/>
  <c r="BF32" i="6" s="1"/>
  <c r="BG116" i="6"/>
  <c r="BH115" i="6"/>
  <c r="BE88" i="6"/>
  <c r="BG50" i="6"/>
  <c r="BG51" i="6" s="1"/>
  <c r="BH47" i="6"/>
  <c r="BF53" i="6"/>
  <c r="BF88" i="6" s="1"/>
  <c r="BG52" i="6"/>
  <c r="BI20" i="6"/>
  <c r="BH23" i="6"/>
  <c r="BH24" i="6" s="1"/>
  <c r="BD106" i="6"/>
  <c r="BD108" i="6"/>
  <c r="BD104" i="6"/>
  <c r="BD109" i="6" s="1"/>
  <c r="BH112" i="6"/>
  <c r="BI111" i="6"/>
  <c r="BK117" i="6"/>
  <c r="BJ118" i="6"/>
  <c r="BG57" i="6"/>
  <c r="BG61" i="6"/>
  <c r="BG59" i="6"/>
  <c r="BI120" i="6"/>
  <c r="BJ119" i="6"/>
  <c r="BF71" i="6"/>
  <c r="BF75" i="6"/>
  <c r="BF73" i="6"/>
  <c r="BH34" i="6"/>
  <c r="BG38" i="6"/>
  <c r="BG39" i="6" s="1"/>
  <c r="BF94" i="6"/>
  <c r="BG92" i="6"/>
  <c r="BF80" i="6"/>
  <c r="BF78" i="6"/>
  <c r="BF81" i="6" s="1"/>
  <c r="BE102" i="6"/>
  <c r="BE68" i="6"/>
  <c r="BE64" i="6"/>
  <c r="BE66" i="6"/>
  <c r="BE54" i="6"/>
  <c r="BG113" i="6"/>
  <c r="BF114" i="6"/>
  <c r="BF121" i="6" s="1"/>
  <c r="BF62" i="6"/>
  <c r="BE98" i="6"/>
  <c r="BE99" i="6" s="1"/>
  <c r="BE96" i="6"/>
  <c r="BD69" i="6"/>
  <c r="BD89" i="6" s="1"/>
  <c r="I44" i="2" l="1"/>
  <c r="BF76" i="6"/>
  <c r="BF89" i="6" s="1"/>
  <c r="BE69" i="6"/>
  <c r="BE89" i="6" s="1"/>
  <c r="BF86" i="6"/>
  <c r="BD123" i="6"/>
  <c r="BJ20" i="6"/>
  <c r="BI23" i="6"/>
  <c r="BI24" i="6" s="1"/>
  <c r="BK118" i="6"/>
  <c r="BL117" i="6"/>
  <c r="BL118" i="6" s="1"/>
  <c r="BG94" i="6"/>
  <c r="BH92" i="6"/>
  <c r="BI112" i="6"/>
  <c r="BJ111" i="6"/>
  <c r="BH116" i="6"/>
  <c r="BI115" i="6"/>
  <c r="BG83" i="6"/>
  <c r="BG85" i="6"/>
  <c r="BF98" i="6"/>
  <c r="BF96" i="6"/>
  <c r="BF99" i="6" s="1"/>
  <c r="BE106" i="6"/>
  <c r="BE108" i="6"/>
  <c r="BE104" i="6"/>
  <c r="BJ120" i="6"/>
  <c r="BK119" i="6"/>
  <c r="BG53" i="6"/>
  <c r="BG88" i="6" s="1"/>
  <c r="BH52" i="6"/>
  <c r="BE109" i="6"/>
  <c r="BH44" i="6"/>
  <c r="BH45" i="6" s="1"/>
  <c r="BI41" i="6"/>
  <c r="BG62" i="6"/>
  <c r="BH38" i="6"/>
  <c r="BH39" i="6" s="1"/>
  <c r="BI34" i="6"/>
  <c r="BG78" i="6"/>
  <c r="BG80" i="6"/>
  <c r="BI47" i="6"/>
  <c r="BH50" i="6"/>
  <c r="BH51" i="6" s="1"/>
  <c r="BG31" i="6"/>
  <c r="BG32" i="6" s="1"/>
  <c r="BH26" i="6"/>
  <c r="BG71" i="6"/>
  <c r="BG73" i="6"/>
  <c r="BG75" i="6"/>
  <c r="BF102" i="6"/>
  <c r="BF66" i="6"/>
  <c r="BF68" i="6"/>
  <c r="BF64" i="6"/>
  <c r="BF69" i="6" s="1"/>
  <c r="BF54" i="6"/>
  <c r="BH113" i="6"/>
  <c r="BG114" i="6"/>
  <c r="BG121" i="6" s="1"/>
  <c r="BH61" i="6"/>
  <c r="BH57" i="6"/>
  <c r="BH59" i="6"/>
  <c r="BE123" i="6" l="1"/>
  <c r="BH62" i="6"/>
  <c r="BJ41" i="6"/>
  <c r="BI44" i="6"/>
  <c r="BI45" i="6" s="1"/>
  <c r="BG96" i="6"/>
  <c r="BG98" i="6"/>
  <c r="BG99" i="6"/>
  <c r="BG86" i="6"/>
  <c r="BG76" i="6"/>
  <c r="BG102" i="6"/>
  <c r="BG66" i="6"/>
  <c r="BG68" i="6"/>
  <c r="BG64" i="6"/>
  <c r="BG69" i="6" s="1"/>
  <c r="BG54" i="6"/>
  <c r="BH80" i="6"/>
  <c r="BH78" i="6"/>
  <c r="BI50" i="6"/>
  <c r="BI51" i="6" s="1"/>
  <c r="BJ47" i="6"/>
  <c r="BI61" i="6"/>
  <c r="BI57" i="6"/>
  <c r="BI59" i="6"/>
  <c r="BI38" i="6"/>
  <c r="BI39" i="6" s="1"/>
  <c r="BJ34" i="6"/>
  <c r="BH71" i="6"/>
  <c r="BH73" i="6"/>
  <c r="BH75" i="6"/>
  <c r="BF109" i="6"/>
  <c r="BF123" i="6" s="1"/>
  <c r="BJ112" i="6"/>
  <c r="BK111" i="6"/>
  <c r="BH94" i="6"/>
  <c r="BI92" i="6"/>
  <c r="BH31" i="6"/>
  <c r="BH32" i="6" s="1"/>
  <c r="BI26" i="6"/>
  <c r="BJ23" i="6"/>
  <c r="BJ24" i="6" s="1"/>
  <c r="BK20" i="6"/>
  <c r="BF106" i="6"/>
  <c r="BF104" i="6"/>
  <c r="BF108" i="6"/>
  <c r="BJ115" i="6"/>
  <c r="BI116" i="6"/>
  <c r="BI52" i="6"/>
  <c r="BH53" i="6"/>
  <c r="BH88" i="6" s="1"/>
  <c r="BL119" i="6"/>
  <c r="BL120" i="6" s="1"/>
  <c r="BK120" i="6"/>
  <c r="BH85" i="6"/>
  <c r="BH83" i="6"/>
  <c r="BI113" i="6"/>
  <c r="BH114" i="6"/>
  <c r="BH121" i="6" s="1"/>
  <c r="BG81" i="6"/>
  <c r="BG89" i="6" s="1"/>
  <c r="BH81" i="6" l="1"/>
  <c r="BH102" i="6"/>
  <c r="BH68" i="6"/>
  <c r="BH66" i="6"/>
  <c r="BH64" i="6"/>
  <c r="BH54" i="6"/>
  <c r="BI85" i="6"/>
  <c r="BI83" i="6"/>
  <c r="BI86" i="6" s="1"/>
  <c r="BK112" i="6"/>
  <c r="BL111" i="6"/>
  <c r="BL112" i="6" s="1"/>
  <c r="BI53" i="6"/>
  <c r="BI88" i="6" s="1"/>
  <c r="BJ52" i="6"/>
  <c r="BG108" i="6"/>
  <c r="BG106" i="6"/>
  <c r="BG104" i="6"/>
  <c r="BG109" i="6" s="1"/>
  <c r="BG123" i="6" s="1"/>
  <c r="BK115" i="6"/>
  <c r="BJ116" i="6"/>
  <c r="BK23" i="6"/>
  <c r="BK24" i="6" s="1"/>
  <c r="BL20" i="6"/>
  <c r="BL23" i="6" s="1"/>
  <c r="BL24" i="6" s="1"/>
  <c r="BI62" i="6"/>
  <c r="BI80" i="6"/>
  <c r="BI78" i="6"/>
  <c r="BI94" i="6"/>
  <c r="BJ92" i="6"/>
  <c r="BH98" i="6"/>
  <c r="BH96" i="6"/>
  <c r="BH99" i="6"/>
  <c r="BH76" i="6"/>
  <c r="BJ38" i="6"/>
  <c r="BJ39" i="6" s="1"/>
  <c r="BK34" i="6"/>
  <c r="BI71" i="6"/>
  <c r="BI73" i="6"/>
  <c r="BI75" i="6"/>
  <c r="BJ113" i="6"/>
  <c r="BI114" i="6"/>
  <c r="BI121" i="6" s="1"/>
  <c r="BJ57" i="6"/>
  <c r="BJ59" i="6"/>
  <c r="BJ61" i="6"/>
  <c r="BH86" i="6"/>
  <c r="BI31" i="6"/>
  <c r="BI32" i="6" s="1"/>
  <c r="BJ26" i="6"/>
  <c r="BJ50" i="6"/>
  <c r="BJ51" i="6" s="1"/>
  <c r="BK47" i="6"/>
  <c r="BK41" i="6"/>
  <c r="BJ44" i="6"/>
  <c r="BJ45" i="6" s="1"/>
  <c r="BH69" i="6" l="1"/>
  <c r="BJ80" i="6"/>
  <c r="BJ78" i="6"/>
  <c r="BJ81" i="6" s="1"/>
  <c r="BK50" i="6"/>
  <c r="BK51" i="6" s="1"/>
  <c r="BL47" i="6"/>
  <c r="BL50" i="6" s="1"/>
  <c r="BL51" i="6" s="1"/>
  <c r="BI81" i="6"/>
  <c r="BK38" i="6"/>
  <c r="BK39" i="6" s="1"/>
  <c r="BL34" i="6"/>
  <c r="BL38" i="6" s="1"/>
  <c r="BL39" i="6" s="1"/>
  <c r="BJ94" i="6"/>
  <c r="BK92" i="6"/>
  <c r="BH108" i="6"/>
  <c r="BH106" i="6"/>
  <c r="BH104" i="6"/>
  <c r="BH109" i="6" s="1"/>
  <c r="BH123" i="6" s="1"/>
  <c r="BJ73" i="6"/>
  <c r="BJ75" i="6"/>
  <c r="BJ71" i="6"/>
  <c r="BJ53" i="6"/>
  <c r="BJ88" i="6" s="1"/>
  <c r="BK52" i="6"/>
  <c r="BL57" i="6"/>
  <c r="BL59" i="6"/>
  <c r="BL61" i="6"/>
  <c r="J4" i="4"/>
  <c r="BI102" i="6"/>
  <c r="BI66" i="6"/>
  <c r="BI68" i="6"/>
  <c r="BI64" i="6"/>
  <c r="BI69" i="6" s="1"/>
  <c r="BI54" i="6"/>
  <c r="BL41" i="6"/>
  <c r="BL44" i="6" s="1"/>
  <c r="BL45" i="6" s="1"/>
  <c r="BK44" i="6"/>
  <c r="BK45" i="6" s="1"/>
  <c r="BJ85" i="6"/>
  <c r="BJ83" i="6"/>
  <c r="BK26" i="6"/>
  <c r="BJ31" i="6"/>
  <c r="BJ32" i="6" s="1"/>
  <c r="BH89" i="6"/>
  <c r="BI98" i="6"/>
  <c r="BI96" i="6"/>
  <c r="BI99" i="6"/>
  <c r="BJ62" i="6"/>
  <c r="BK113" i="6"/>
  <c r="BJ114" i="6"/>
  <c r="BJ121" i="6" s="1"/>
  <c r="BK61" i="6"/>
  <c r="BK57" i="6"/>
  <c r="BK59" i="6"/>
  <c r="BI76" i="6"/>
  <c r="BL115" i="6"/>
  <c r="BL116" i="6" s="1"/>
  <c r="BK116" i="6"/>
  <c r="BI89" i="6" l="1"/>
  <c r="BJ98" i="6"/>
  <c r="BJ96" i="6"/>
  <c r="BJ99" i="6"/>
  <c r="BK80" i="6"/>
  <c r="BK78" i="6"/>
  <c r="BL73" i="6"/>
  <c r="BL75" i="6"/>
  <c r="BL71" i="6"/>
  <c r="BL76" i="6" s="1"/>
  <c r="J6" i="4"/>
  <c r="BK71" i="6"/>
  <c r="BK73" i="6"/>
  <c r="BK75" i="6"/>
  <c r="BL80" i="6"/>
  <c r="BL78" i="6"/>
  <c r="J7" i="4"/>
  <c r="BL85" i="6"/>
  <c r="BL83" i="6"/>
  <c r="J8" i="4"/>
  <c r="BK62" i="6"/>
  <c r="BI108" i="6"/>
  <c r="BI106" i="6"/>
  <c r="BI104" i="6"/>
  <c r="BK114" i="6"/>
  <c r="BK121" i="6" s="1"/>
  <c r="BL113" i="6"/>
  <c r="BL114" i="6" s="1"/>
  <c r="BL121" i="6" s="1"/>
  <c r="J7" i="5" s="1"/>
  <c r="BI109" i="6"/>
  <c r="BL62" i="6"/>
  <c r="BL26" i="6"/>
  <c r="BL31" i="6" s="1"/>
  <c r="BL32" i="6" s="1"/>
  <c r="BK31" i="6"/>
  <c r="BK32" i="6" s="1"/>
  <c r="BL92" i="6"/>
  <c r="BL94" i="6" s="1"/>
  <c r="BK94" i="6"/>
  <c r="BJ102" i="6"/>
  <c r="BJ66" i="6"/>
  <c r="BJ64" i="6"/>
  <c r="BJ68" i="6"/>
  <c r="BJ54" i="6"/>
  <c r="BL52" i="6"/>
  <c r="BL53" i="6" s="1"/>
  <c r="BK53" i="6"/>
  <c r="BK88" i="6" s="1"/>
  <c r="BK83" i="6"/>
  <c r="BK85" i="6"/>
  <c r="BJ86" i="6"/>
  <c r="BJ76" i="6"/>
  <c r="BI123" i="6" l="1"/>
  <c r="BL86" i="6"/>
  <c r="BL81" i="6"/>
  <c r="BK76" i="6"/>
  <c r="BL88" i="6"/>
  <c r="J9" i="4"/>
  <c r="BJ108" i="6"/>
  <c r="BJ104" i="6"/>
  <c r="BJ109" i="6" s="1"/>
  <c r="BJ106" i="6"/>
  <c r="BK81" i="6"/>
  <c r="BL102" i="6"/>
  <c r="BL68" i="6"/>
  <c r="BL66" i="6"/>
  <c r="BL64" i="6"/>
  <c r="BL69" i="6" s="1"/>
  <c r="BL89" i="6" s="1"/>
  <c r="J5" i="4"/>
  <c r="J10" i="4" s="1"/>
  <c r="K4" i="6" s="1"/>
  <c r="BL54" i="6"/>
  <c r="BK86" i="6"/>
  <c r="BK102" i="6"/>
  <c r="BK68" i="6"/>
  <c r="BK64" i="6"/>
  <c r="BK66" i="6"/>
  <c r="BK54" i="6"/>
  <c r="BL96" i="6"/>
  <c r="BL98" i="6"/>
  <c r="BJ69" i="6"/>
  <c r="BJ89" i="6" s="1"/>
  <c r="BK96" i="6"/>
  <c r="BK98" i="6"/>
  <c r="BK99" i="6"/>
  <c r="BJ123" i="6" l="1"/>
  <c r="BL99" i="6"/>
  <c r="J5" i="5" s="1"/>
  <c r="K7" i="6"/>
  <c r="BL106" i="6"/>
  <c r="BL108" i="6"/>
  <c r="BL104" i="6"/>
  <c r="BK108" i="6"/>
  <c r="BK104" i="6"/>
  <c r="BK106" i="6"/>
  <c r="BK69" i="6"/>
  <c r="BK89" i="6" s="1"/>
  <c r="J4" i="5" s="1"/>
  <c r="I4" i="10"/>
  <c r="J4" i="8"/>
  <c r="K14" i="6"/>
  <c r="J40" i="2"/>
  <c r="BK109" i="6" l="1"/>
  <c r="J6" i="5" s="1"/>
  <c r="BL109" i="6"/>
  <c r="K5" i="6"/>
  <c r="BL123" i="6"/>
  <c r="J8" i="8"/>
  <c r="J10" i="8"/>
  <c r="J6" i="8"/>
  <c r="BK123" i="6" l="1"/>
  <c r="K8" i="6"/>
  <c r="J8" i="5"/>
  <c r="J9" i="5" s="1"/>
  <c r="J5" i="8"/>
  <c r="K6" i="6"/>
  <c r="K11" i="6" l="1"/>
  <c r="K9" i="6" s="1"/>
  <c r="I5" i="10"/>
  <c r="J9" i="8"/>
  <c r="J7" i="8"/>
  <c r="K12" i="6" l="1"/>
  <c r="K13" i="6" s="1"/>
  <c r="J43" i="2" s="1"/>
  <c r="J41" i="2"/>
  <c r="K15" i="6"/>
  <c r="J42" i="2" s="1"/>
  <c r="J11" i="8"/>
  <c r="J12" i="8" s="1"/>
  <c r="I9" i="10" s="1"/>
  <c r="I6" i="10"/>
  <c r="I7" i="10" s="1"/>
  <c r="I11" i="10" s="1"/>
  <c r="C18" i="10" l="1"/>
  <c r="I14" i="10"/>
  <c r="C17" i="10" s="1"/>
  <c r="C19" i="10" s="1"/>
  <c r="C21" i="10" s="1"/>
  <c r="J44" i="2"/>
  <c r="G6" i="11"/>
  <c r="G5" i="11"/>
  <c r="C8" i="11"/>
  <c r="E9" i="11"/>
  <c r="D6" i="11"/>
  <c r="G9" i="11"/>
  <c r="E7" i="11"/>
  <c r="C7" i="11"/>
  <c r="D7" i="11"/>
  <c r="G8" i="11"/>
  <c r="F7" i="11"/>
  <c r="C5" i="11"/>
  <c r="D9" i="11"/>
  <c r="F5" i="11"/>
  <c r="E5" i="11"/>
  <c r="C9" i="11"/>
  <c r="F6" i="11"/>
  <c r="E8" i="11"/>
  <c r="F8" i="11"/>
  <c r="F9" i="11"/>
  <c r="D8" i="11"/>
  <c r="E6" i="11"/>
  <c r="G7" i="11"/>
  <c r="D5" i="11"/>
  <c r="C6" i="11"/>
  <c r="C24" i="10" l="1"/>
  <c r="D25" i="2"/>
  <c r="C17" i="12" l="1"/>
  <c r="C3" i="12"/>
  <c r="C26" i="10"/>
  <c r="D26" i="2"/>
  <c r="D27" i="2" l="1"/>
  <c r="D29" i="2"/>
  <c r="D32" i="2"/>
</calcChain>
</file>

<file path=xl/sharedStrings.xml><?xml version="1.0" encoding="utf-8"?>
<sst xmlns="http://schemas.openxmlformats.org/spreadsheetml/2006/main" count="669" uniqueCount="361">
  <si>
    <t>한화에어로스페이스 기업가치 평가</t>
  </si>
  <si>
    <t>목차</t>
  </si>
  <si>
    <t>시트</t>
  </si>
  <si>
    <t>내용</t>
  </si>
  <si>
    <t>Report</t>
  </si>
  <si>
    <t>요약·주요 가정·가치평가 결과</t>
  </si>
  <si>
    <t>02_가정</t>
  </si>
  <si>
    <t>거시·일반 가정 및 시나리오</t>
  </si>
  <si>
    <t>(연간) Revenue</t>
  </si>
  <si>
    <t>연간 매출</t>
  </si>
  <si>
    <t>(연간) Expenses</t>
  </si>
  <si>
    <t>연간 비용</t>
  </si>
  <si>
    <t>(월간) 추정손익</t>
  </si>
  <si>
    <t>월별 수익·비용 추정과 손익</t>
  </si>
  <si>
    <t>08_CapEx</t>
  </si>
  <si>
    <t>투자비·감가상각</t>
  </si>
  <si>
    <t>09_운전자본</t>
  </si>
  <si>
    <t>매출채권·재고·계약자산·계약부채</t>
  </si>
  <si>
    <t>10_WACC</t>
  </si>
  <si>
    <t>자본비용</t>
  </si>
  <si>
    <t>11_DCF</t>
  </si>
  <si>
    <t>현금흐름·기업가치</t>
  </si>
  <si>
    <t>12_민감도</t>
  </si>
  <si>
    <t>민감도 분석</t>
  </si>
  <si>
    <t>13_교차검증</t>
  </si>
  <si>
    <t>상대가치·잔여이익</t>
  </si>
  <si>
    <t>0A_Glossary</t>
  </si>
  <si>
    <t>용어 정의</t>
  </si>
  <si>
    <t>요약 · 주요 가정 · 가치평가 결과</t>
  </si>
  <si>
    <t>1. 매출 추정 주요 가정</t>
  </si>
  <si>
    <t>항목</t>
  </si>
  <si>
    <t>단위</t>
  </si>
  <si>
    <t>값</t>
  </si>
  <si>
    <t>데이터 소스</t>
  </si>
  <si>
    <t>항공 수주잔고성장률(첫해)</t>
  </si>
  <si>
    <t>%</t>
  </si>
  <si>
    <t>출처</t>
  </si>
  <si>
    <t>방산 수주잔고성장률(첫해)</t>
  </si>
  <si>
    <t>해양 신규수주성장률(첫해)</t>
  </si>
  <si>
    <t>항공우주 수주잔고성장률(첫해)</t>
  </si>
  <si>
    <t>방산 매출전환율</t>
  </si>
  <si>
    <t>해양 진행률</t>
  </si>
  <si>
    <t>방산 수출비중</t>
  </si>
  <si>
    <t>물가상승률(첫해)</t>
  </si>
  <si>
    <t>2. 비용·자본 추정 주요 가정</t>
  </si>
  <si>
    <t>원가율(첫해)</t>
  </si>
  <si>
    <t>판관 1인당 급여</t>
  </si>
  <si>
    <t>백만원</t>
  </si>
  <si>
    <t>신규 취득 CapEx(첫해)</t>
  </si>
  <si>
    <t>계약부채 회전일</t>
  </si>
  <si>
    <t>일</t>
  </si>
  <si>
    <t>WACC</t>
  </si>
  <si>
    <t>영구성장률 g</t>
  </si>
  <si>
    <t>3. 가치평가 결과</t>
  </si>
  <si>
    <t>기업가치 (EV)</t>
  </si>
  <si>
    <t>자기자본가치(DCF)</t>
  </si>
  <si>
    <t>주당가치(DCF)</t>
  </si>
  <si>
    <t>원</t>
  </si>
  <si>
    <t>현재주가(2026.7.3)</t>
  </si>
  <si>
    <t>내재가치/현재주가</t>
  </si>
  <si>
    <t>배</t>
  </si>
  <si>
    <t>주당가치 비교</t>
  </si>
  <si>
    <t>현금흐름할인(DCF)</t>
  </si>
  <si>
    <t>잔여이익(RIM)</t>
  </si>
  <si>
    <t>상대가치(EV/EBITDA)</t>
  </si>
  <si>
    <t>현재주가</t>
  </si>
  <si>
    <t>수익가치 대비 시장가는 방산 수주 사이클에 대한 프리미엄을 반영. 세 접근법의 범위를 병기해 판단 근거로 제시.</t>
  </si>
  <si>
    <t>4. 연도별 결과</t>
  </si>
  <si>
    <t>매출</t>
  </si>
  <si>
    <t>영업이익</t>
  </si>
  <si>
    <t>영업이익률</t>
  </si>
  <si>
    <t>세후영업이익</t>
  </si>
  <si>
    <t>잉여현금흐름</t>
  </si>
  <si>
    <t>-</t>
  </si>
  <si>
    <t>5. 과거 실적</t>
  </si>
  <si>
    <t>매출원가</t>
  </si>
  <si>
    <t>매출총이익</t>
  </si>
  <si>
    <t>2024년 이전은 한화오션 연결 편입(2025)과 시큐리티·산업용장비 인적분할 이전으로 연결범위가 상이함.</t>
  </si>
  <si>
    <t>6. 과거 실적 대비 추정 연속성</t>
  </si>
  <si>
    <t>직전 실적(2025)</t>
  </si>
  <si>
    <t>추정 첫해(2026)</t>
  </si>
  <si>
    <t>매출 성장률</t>
  </si>
  <si>
    <t>연속성 점검</t>
  </si>
  <si>
    <t>가정</t>
  </si>
  <si>
    <t>모든 추정 가정과 근거를 이 시트로 집약</t>
  </si>
  <si>
    <t>시나리오</t>
  </si>
  <si>
    <t>영역</t>
  </si>
  <si>
    <t>근거</t>
  </si>
  <si>
    <t>거시</t>
  </si>
  <si>
    <t>물가상승률</t>
  </si>
  <si>
    <t>한국은행 물가안정목표 운영상황 점검(2026.5) 소비자물가 전망</t>
  </si>
  <si>
    <t>인건비상승률</t>
  </si>
  <si>
    <t>고용노동부 사업체노동력조사 임금동향(2026.1분기 +3.4%)</t>
  </si>
  <si>
    <t>법인세율</t>
  </si>
  <si>
    <t>법인세 최고세율 24%에 지방소득세 가산(정규화 세율)</t>
  </si>
  <si>
    <t>무위험이자율</t>
  </si>
  <si>
    <t>국고채 10년 4.17%(2026.7.3)</t>
  </si>
  <si>
    <t>시장위험프리미엄</t>
  </si>
  <si>
    <t>한국공인회계사회 시장위험프리미엄 가이던스 7~9%의 중앙값</t>
  </si>
  <si>
    <t>계약단가에스컬레이션율</t>
  </si>
  <si>
    <t>장기공급·수출 패키지 계약의 물가연동 조항(내수 1~2%, 수출 0~2%)</t>
  </si>
  <si>
    <t>신조선가변동률</t>
  </si>
  <si>
    <t>Clarksons 신조선가지수 182.7pt 수준 보합 전망</t>
  </si>
  <si>
    <t>FY2025 57.3%에서 폴란드 실행분 등 반영한 연간 63% 수준</t>
  </si>
  <si>
    <t>비용</t>
  </si>
  <si>
    <t>연구개발비 증가율</t>
  </si>
  <si>
    <t>KF-21 엔진 국산화·독자 항공엔진 개발 투자 확대 경로</t>
  </si>
  <si>
    <t>운전자본</t>
  </si>
  <si>
    <t>매출채권 회전일</t>
  </si>
  <si>
    <t>FY2025 연결 재무제표 기준 회전일(해양 편입 후 구조)</t>
  </si>
  <si>
    <t>재고 회전일</t>
  </si>
  <si>
    <t>FY2025 연결 재고자산 회전일</t>
  </si>
  <si>
    <t>매입채무 회전일</t>
  </si>
  <si>
    <t>FY2025 연결 매입채무 회전일</t>
  </si>
  <si>
    <t>계약자산 회전일</t>
  </si>
  <si>
    <t>진행기준 미청구공사(계약자산 6.6조) 회전 구조</t>
  </si>
  <si>
    <t>조선·방산 선수금(계약부채 15.9조) 회전 구조</t>
  </si>
  <si>
    <t>투자</t>
  </si>
  <si>
    <t>상각률(정률)</t>
  </si>
  <si>
    <t>FY2025 유형자산 감가상각비의 순장부가액 대비 비율</t>
  </si>
  <si>
    <t>내용연수(정액)</t>
  </si>
  <si>
    <t>신규 설비 평균 내용연수(기계장치·구축물 혼합)</t>
  </si>
  <si>
    <t>영구성장률</t>
  </si>
  <si>
    <t>장기 명목성장률 이내(민감도 1.0~2.5%)</t>
  </si>
  <si>
    <t>Revenue</t>
  </si>
  <si>
    <t>연도</t>
  </si>
  <si>
    <t>항공</t>
  </si>
  <si>
    <t>방산</t>
  </si>
  <si>
    <t>해양</t>
  </si>
  <si>
    <t>IT서비스</t>
  </si>
  <si>
    <t>항공우주</t>
  </si>
  <si>
    <t>내부거래 조정</t>
  </si>
  <si>
    <t>합계</t>
  </si>
  <si>
    <t>Expenses</t>
  </si>
  <si>
    <t>인건비</t>
  </si>
  <si>
    <t>변동비</t>
  </si>
  <si>
    <t>고정비</t>
  </si>
  <si>
    <t>판매관리비 계</t>
  </si>
  <si>
    <t>영업비용 계</t>
  </si>
  <si>
    <t>추정손익</t>
  </si>
  <si>
    <t>월별 추정을 연 단위로 집약</t>
  </si>
  <si>
    <t>판매관리비</t>
  </si>
  <si>
    <t>EBITDA</t>
  </si>
  <si>
    <t>감가상각비</t>
  </si>
  <si>
    <t>법인세</t>
  </si>
  <si>
    <t>매출성장률</t>
  </si>
  <si>
    <t>(월)</t>
  </si>
  <si>
    <t>항공 수주잔고성장률</t>
  </si>
  <si>
    <t>항공 수주잔고</t>
  </si>
  <si>
    <t xml:space="preserve">  매출전환율</t>
  </si>
  <si>
    <t xml:space="preserve">  계약단가지수</t>
  </si>
  <si>
    <t>지수</t>
  </si>
  <si>
    <t xml:space="preserve">  연 매출</t>
  </si>
  <si>
    <t>항공 매출</t>
  </si>
  <si>
    <t>방산 수주잔고성장률</t>
  </si>
  <si>
    <t>방산 수주잔고</t>
  </si>
  <si>
    <t xml:space="preserve">  수출비중</t>
  </si>
  <si>
    <t xml:space="preserve">  수출단가지수</t>
  </si>
  <si>
    <t xml:space="preserve">  내수단가지수</t>
  </si>
  <si>
    <t>방산 매출</t>
  </si>
  <si>
    <t>해양 신규수주성장률</t>
  </si>
  <si>
    <t>0.0,0.0,0.0,0.0,0.0</t>
  </si>
  <si>
    <t>해양 수주잔고</t>
  </si>
  <si>
    <t xml:space="preserve">  진행률</t>
  </si>
  <si>
    <t xml:space="preserve">  신조선가지수</t>
  </si>
  <si>
    <t xml:space="preserve">  선종믹스계수</t>
  </si>
  <si>
    <t>해양 매출</t>
  </si>
  <si>
    <t>IT서비스 수주잔고성장률</t>
  </si>
  <si>
    <t>IT서비스 수주잔고</t>
  </si>
  <si>
    <t xml:space="preserve">  프로젝트단가지수</t>
  </si>
  <si>
    <t>IT서비스 매출</t>
  </si>
  <si>
    <t>항공우주 수주잔고성장률</t>
  </si>
  <si>
    <t>항공우주 수주잔고</t>
  </si>
  <si>
    <t>항공우주 매출</t>
  </si>
  <si>
    <t>내부거래 조정(연)</t>
  </si>
  <si>
    <t>내부거래 조정 매출</t>
  </si>
  <si>
    <t>매출 합계</t>
  </si>
  <si>
    <t>항공 재료비율</t>
  </si>
  <si>
    <t xml:space="preserve">  재료비</t>
  </si>
  <si>
    <t xml:space="preserve">  외주비율</t>
  </si>
  <si>
    <t xml:space="preserve">  외주비</t>
  </si>
  <si>
    <t xml:space="preserve">  노무경비율</t>
  </si>
  <si>
    <t xml:space="preserve">  노무경비</t>
  </si>
  <si>
    <t>항공 원가</t>
  </si>
  <si>
    <t>방산 재료비율</t>
  </si>
  <si>
    <t>방산 원가</t>
  </si>
  <si>
    <t>해양 재료비율</t>
  </si>
  <si>
    <t>해양 원가</t>
  </si>
  <si>
    <t>IT서비스 외주인건비율</t>
  </si>
  <si>
    <t xml:space="preserve">  외주인건비</t>
  </si>
  <si>
    <t xml:space="preserve">  자체원가율</t>
  </si>
  <si>
    <t xml:space="preserve">  자체원가</t>
  </si>
  <si>
    <t>IT서비스 원가</t>
  </si>
  <si>
    <t>항공우주 재료비율</t>
  </si>
  <si>
    <t>항공우주 원가</t>
  </si>
  <si>
    <t>내부거래 원가제거율</t>
  </si>
  <si>
    <t xml:space="preserve">  내부거래 조정 원가</t>
  </si>
  <si>
    <t>매출원가 합계</t>
  </si>
  <si>
    <t>인원 순증</t>
  </si>
  <si>
    <t>명</t>
  </si>
  <si>
    <t>인원</t>
  </si>
  <si>
    <t>1인당 급여</t>
  </si>
  <si>
    <t>급여및상여</t>
  </si>
  <si>
    <t xml:space="preserve">  퇴직급여율</t>
  </si>
  <si>
    <t xml:space="preserve">  퇴직급여</t>
  </si>
  <si>
    <t xml:space="preserve">  복리후생율</t>
  </si>
  <si>
    <t xml:space="preserve">  복리후생비</t>
  </si>
  <si>
    <t>인건비 합계</t>
  </si>
  <si>
    <t>지급수수료율(방산 수출)</t>
  </si>
  <si>
    <t xml:space="preserve">  지급수수료</t>
  </si>
  <si>
    <t>광고선전비율</t>
  </si>
  <si>
    <t xml:space="preserve">  광고선전비</t>
  </si>
  <si>
    <t>물류비율</t>
  </si>
  <si>
    <t xml:space="preserve">  물류비</t>
  </si>
  <si>
    <t>대손상각비율</t>
  </si>
  <si>
    <t xml:space="preserve">  대손상각비</t>
  </si>
  <si>
    <t>변동비 합계</t>
  </si>
  <si>
    <t>무형자산상각비(연)</t>
  </si>
  <si>
    <t xml:space="preserve">  (월)</t>
  </si>
  <si>
    <t>사용권자산상각비(연)</t>
  </si>
  <si>
    <t>고정경비(연)</t>
  </si>
  <si>
    <t>연구개발비(연)</t>
  </si>
  <si>
    <t>RSP 분담투자비(연)</t>
  </si>
  <si>
    <t>고정비 합계</t>
  </si>
  <si>
    <t>0.027,0.027,0.027,0.027,0.027</t>
  </si>
  <si>
    <t>0.034,0.034,0.034,0.034,0.034</t>
  </si>
  <si>
    <t>0.075,0.075,0.075,0.075,0.075</t>
  </si>
  <si>
    <t>0.01,0.01,0.01,0.01,0.01</t>
  </si>
  <si>
    <t>USD/KRW 환율변동률</t>
  </si>
  <si>
    <t>EUR·PLN·AUD/KRW 환율변동률</t>
  </si>
  <si>
    <t>CapEx</t>
  </si>
  <si>
    <t>유형자산 투자와 감가상각</t>
  </si>
  <si>
    <t>기초/율</t>
  </si>
  <si>
    <t>기존 유형자산(기초)</t>
  </si>
  <si>
    <t>정률 감가상각</t>
  </si>
  <si>
    <t>신규 취득(연)</t>
  </si>
  <si>
    <t>정액 감가상각</t>
  </si>
  <si>
    <t>무형자산상각비</t>
  </si>
  <si>
    <t>사용권자산상각비</t>
  </si>
  <si>
    <t>감가상각비 합계</t>
  </si>
  <si>
    <t>CapEx 합계</t>
  </si>
  <si>
    <t>신규 취득은 필라델피아 조선소 설비투자(5,310억)와 보은·대전 방산 생산능력 증설, 창원 엔진 설비, 미국 조선업 협력 투자계획을 반영해 증가 후 유지투자 수준으로 정상화. 무형자산 상각은 인수 관련 사업권과 국제공동사업 참여권 상각분.</t>
  </si>
  <si>
    <t>매출채권·재고·계약자산·매입채무·계약부채</t>
  </si>
  <si>
    <t>회전일</t>
  </si>
  <si>
    <t>매출채권</t>
  </si>
  <si>
    <t>재고</t>
  </si>
  <si>
    <t>계약자산</t>
  </si>
  <si>
    <t>매입채무</t>
  </si>
  <si>
    <t>계약부채</t>
  </si>
  <si>
    <t>순운전자본</t>
  </si>
  <si>
    <t>순운전자본 변동</t>
  </si>
  <si>
    <t>조선·방산 선수금(계약부채)이 계약자산·재고를 상회하는 음(-)의 운전자본 구조로, 매출 확대 시 현금이 선유입됨.</t>
  </si>
  <si>
    <t>자기자본비용 (Ke)</t>
  </si>
  <si>
    <t>무위험이자율 Rf</t>
  </si>
  <si>
    <t>시장위험프리미엄 ERP</t>
  </si>
  <si>
    <t>세율 t</t>
  </si>
  <si>
    <t>원시 베타(5년 월간)</t>
  </si>
  <si>
    <t>주가 회귀 원시값. 방산주 지수 대비 독립 흐름으로 설명력이 낮아 조정β 사용</t>
  </si>
  <si>
    <t>조정 베타(원시×2/3+1/3)</t>
  </si>
  <si>
    <t>동종기업 수정베타 중앙값</t>
  </si>
  <si>
    <t>국내 방산·조선 동종 5년 월간 수정베타(참고)</t>
  </si>
  <si>
    <t>적용 베타 β</t>
  </si>
  <si>
    <t>Ke = Rf + β×ERP</t>
  </si>
  <si>
    <t>타인자본비용 (Kd)</t>
  </si>
  <si>
    <t>차입금 유효이자율</t>
  </si>
  <si>
    <t>이자비용 연환산을 평균 차입잔액으로 나눈 값</t>
  </si>
  <si>
    <t>공모사채 발행금리(3년, AA)</t>
  </si>
  <si>
    <t>2026.1 공모사채 2년 3.10%·3년 3.32%·5년 3.48%(참고)</t>
  </si>
  <si>
    <t>적용 Kd</t>
  </si>
  <si>
    <t>자본구조</t>
  </si>
  <si>
    <t>주가(원)</t>
  </si>
  <si>
    <t>2026.7.3 종가</t>
  </si>
  <si>
    <t>발행주식수(주)</t>
  </si>
  <si>
    <t>자기자본(시가총액)</t>
  </si>
  <si>
    <t>타인자본(총차입금)</t>
  </si>
  <si>
    <t>최근 분기말 차입금·사채·리스부채 합계, 백만원</t>
  </si>
  <si>
    <t>E/V</t>
  </si>
  <si>
    <t>D/V</t>
  </si>
  <si>
    <t>DCF</t>
  </si>
  <si>
    <t>잉여현금흐름 할인</t>
  </si>
  <si>
    <t>매출액</t>
  </si>
  <si>
    <t>조정법인세</t>
  </si>
  <si>
    <t>(+) 감가상각</t>
  </si>
  <si>
    <t>(-) 순운전자본 변동</t>
  </si>
  <si>
    <t>(-) 자본적지출</t>
  </si>
  <si>
    <t>할인기간</t>
  </si>
  <si>
    <t>년</t>
  </si>
  <si>
    <t>할인계수</t>
  </si>
  <si>
    <t>현재가치</t>
  </si>
  <si>
    <t>A. 추정기간가치</t>
  </si>
  <si>
    <t>B. 영구기업가치</t>
  </si>
  <si>
    <t>C. 영업가치</t>
  </si>
  <si>
    <t>D. 비영업가치</t>
  </si>
  <si>
    <t>현금및현금성자산·단기금융상품(최근 분기말)</t>
  </si>
  <si>
    <t>E. 기업가치</t>
  </si>
  <si>
    <t>F. 타인자본가치</t>
  </si>
  <si>
    <t>총차입금(최근 분기말)</t>
  </si>
  <si>
    <t>G. 비지배지분</t>
  </si>
  <si>
    <t>한화오션·한화시스템 등 연결 비지배지분 장부가</t>
  </si>
  <si>
    <t>H. 자기자본가치</t>
  </si>
  <si>
    <t>주식수(주)</t>
  </si>
  <si>
    <t>희석 기준</t>
  </si>
  <si>
    <t>주당가치(원)</t>
  </si>
  <si>
    <t>민감도</t>
  </si>
  <si>
    <t>WACC와 영구성장률</t>
  </si>
  <si>
    <t>자기자본가치 (가로 WACC · 세로 g)</t>
  </si>
  <si>
    <t>g \ WACC</t>
  </si>
  <si>
    <t>기준 WACC와 g에서 ±변동 시 자기자본가치. 베타의 회귀 설명력이 낮아 β=1.0 적용 시 WACC는 약 10.2%로 상승하며, 표의 우측 구간이 이에 대응.</t>
  </si>
  <si>
    <t>교차검증</t>
  </si>
  <si>
    <t>상대가치·잔여이익 비교</t>
  </si>
  <si>
    <t>현금흐름할인</t>
  </si>
  <si>
    <t>자기자본</t>
  </si>
  <si>
    <t>EV/EBITDA 배수</t>
  </si>
  <si>
    <t>글로벌 방산·조선 혼합 거래배수 8~10배의 중앙값</t>
  </si>
  <si>
    <t>EBITDA(첫해)</t>
  </si>
  <si>
    <t>상대가치(기업가치)</t>
  </si>
  <si>
    <t>상대가치(자기자본)</t>
  </si>
  <si>
    <t>장부 자기자본(지배)</t>
  </si>
  <si>
    <t>자본총계에서 비지배지분 차감</t>
  </si>
  <si>
    <t>자기자본이익률 ROE</t>
  </si>
  <si>
    <t>지배주주 순이익 1.405조 기준</t>
  </si>
  <si>
    <t>Ke</t>
  </si>
  <si>
    <t>g</t>
  </si>
  <si>
    <t>잔여이익가치</t>
  </si>
  <si>
    <t>요약</t>
  </si>
  <si>
    <t>현금흐름할인(자기자본)</t>
  </si>
  <si>
    <t>잔여이익(자기자본)</t>
  </si>
  <si>
    <t>시가총액(참고)</t>
  </si>
  <si>
    <t>용어 · 논리</t>
  </si>
  <si>
    <t>용어</t>
  </si>
  <si>
    <t>정의 · 산식</t>
  </si>
  <si>
    <t>가중평균자본비용 = Ke×E/V + Kd×(1−t)×D/V</t>
  </si>
  <si>
    <t>자기자본비용 = Rf + β×ERP</t>
  </si>
  <si>
    <t>Kd</t>
  </si>
  <si>
    <t>타인자본비용(세전 차입이자율)</t>
  </si>
  <si>
    <t>Rf</t>
  </si>
  <si>
    <t>무위험이자율(국고채 10년)</t>
  </si>
  <si>
    <t>ERP</t>
  </si>
  <si>
    <t>시장위험프리미엄 = E(Rm)−Rf</t>
  </si>
  <si>
    <t>Beta</t>
  </si>
  <si>
    <t>시장 대비 변동성. 조정β = 원시β×2/3 + 1/3</t>
  </si>
  <si>
    <t>수주잔고</t>
  </si>
  <si>
    <t>기수주 미인도 계약잔액(진행기준 인식 전 잔액)</t>
  </si>
  <si>
    <t>매출전환율</t>
  </si>
  <si>
    <t>당해연도 매출 ÷ 기초 수주잔고</t>
  </si>
  <si>
    <t>NOPLAT</t>
  </si>
  <si>
    <t>세후영업이익 = EBIT×(1−t)</t>
  </si>
  <si>
    <t>EBIT + 감가상각비</t>
  </si>
  <si>
    <t>FCFF</t>
  </si>
  <si>
    <t>잉여현금흐름 = NOPLAT + 감가상각 − CapEx − 순운전자본 변동</t>
  </si>
  <si>
    <t>TV</t>
  </si>
  <si>
    <t>영구가치 = FCF×(1+g)/(WACC−g)</t>
  </si>
  <si>
    <t>NWC</t>
  </si>
  <si>
    <t>순운전자본 = 매출채권+재고+계약자산 − 매입채무−계약부채</t>
  </si>
  <si>
    <t>RIM</t>
  </si>
  <si>
    <t>잔여이익모형 = 자기자본 + 초과이익 현가</t>
  </si>
  <si>
    <t>NCI</t>
  </si>
  <si>
    <t>비지배지분(연결 자회사 외부주주 지분)</t>
  </si>
  <si>
    <t>RSP</t>
  </si>
  <si>
    <t>국제 공동사업 위험·수익 분담 프로그램</t>
  </si>
  <si>
    <t>영업이익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</si>
</sst>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%"/>
    <numFmt numFmtId="177" formatCode="0.000"/>
    <numFmt numFmtId="178" formatCode="0.000%"/>
    <numFmt numFmtId="179" formatCode="0.0"/>
  </numFmts>
  <fonts count="11">
    <font>
      <sz val="11"/>
      <color theme="1"/>
      <name val="맑은 고딕"/>
      <family val="2"/>
      <scheme val="minor"/>
    </font>
    <font>
      <b/>
      <sz val="14"/>
      <color rgb="FF000000"/>
      <name val="Malgun Gothic"/>
      <family val="3"/>
      <charset val="129"/>
    </font>
    <font>
      <sz val="9"/>
      <color rgb="FF808080"/>
      <name val="Malgun Gothic"/>
      <family val="3"/>
      <charset val="129"/>
    </font>
    <font>
      <b/>
      <sz val="10"/>
      <color rgb="FF595959"/>
      <name val="Malgun Gothic"/>
      <family val="3"/>
      <charset val="129"/>
    </font>
    <font>
      <sz val="10"/>
      <color rgb="FF000000"/>
      <name val="Malgun Gothic"/>
      <family val="3"/>
      <charset val="129"/>
    </font>
    <font>
      <sz val="10"/>
      <color rgb="FF595959"/>
      <name val="Malgun Gothic"/>
      <family val="3"/>
      <charset val="129"/>
    </font>
    <font>
      <b/>
      <sz val="10"/>
      <color rgb="FF000000"/>
      <name val="Malgun Gothic"/>
      <family val="3"/>
      <charset val="129"/>
    </font>
    <font>
      <u/>
      <sz val="10"/>
      <color rgb="FF595959"/>
      <name val="Malgun Gothic"/>
      <family val="3"/>
      <charset val="129"/>
    </font>
    <font>
      <sz val="10"/>
      <color rgb="FF808080"/>
      <name val="Malgun Gothic"/>
      <family val="3"/>
      <charset val="129"/>
    </font>
    <font>
      <b/>
      <sz val="11"/>
      <color rgb="FF000000"/>
      <name val="Malgun Gothic"/>
      <family val="3"/>
      <charset val="129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/>
      <right/>
      <top/>
      <bottom style="medium">
        <color rgb="FF80808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9" fillId="0" borderId="0" xfId="0" applyFont="1"/>
    <xf numFmtId="0" fontId="8" fillId="0" borderId="1" xfId="0" applyFont="1" applyBorder="1"/>
    <xf numFmtId="176" fontId="4" fillId="0" borderId="1" xfId="0" applyNumberFormat="1" applyFont="1" applyBorder="1"/>
    <xf numFmtId="0" fontId="7" fillId="0" borderId="1" xfId="0" applyFont="1" applyBorder="1"/>
    <xf numFmtId="3" fontId="4" fillId="0" borderId="1" xfId="0" applyNumberFormat="1" applyFont="1" applyBorder="1"/>
    <xf numFmtId="1" fontId="4" fillId="0" borderId="1" xfId="0" applyNumberFormat="1" applyFont="1" applyBorder="1"/>
    <xf numFmtId="10" fontId="4" fillId="0" borderId="1" xfId="0" applyNumberFormat="1" applyFont="1" applyBorder="1"/>
    <xf numFmtId="3" fontId="6" fillId="0" borderId="1" xfId="0" applyNumberFormat="1" applyFont="1" applyBorder="1"/>
    <xf numFmtId="0" fontId="5" fillId="0" borderId="2" xfId="0" applyFont="1" applyBorder="1"/>
    <xf numFmtId="0" fontId="8" fillId="0" borderId="2" xfId="0" applyFont="1" applyBorder="1"/>
    <xf numFmtId="2" fontId="4" fillId="0" borderId="2" xfId="0" applyNumberFormat="1" applyFont="1" applyBorder="1"/>
    <xf numFmtId="3" fontId="4" fillId="0" borderId="2" xfId="0" applyNumberFormat="1" applyFont="1" applyBorder="1"/>
    <xf numFmtId="1" fontId="6" fillId="0" borderId="1" xfId="0" applyNumberFormat="1" applyFont="1" applyBorder="1"/>
    <xf numFmtId="0" fontId="4" fillId="0" borderId="2" xfId="0" applyFont="1" applyBorder="1"/>
    <xf numFmtId="176" fontId="4" fillId="0" borderId="2" xfId="0" applyNumberFormat="1" applyFont="1" applyBorder="1"/>
    <xf numFmtId="1" fontId="4" fillId="0" borderId="0" xfId="0" applyNumberFormat="1" applyFont="1"/>
    <xf numFmtId="0" fontId="5" fillId="0" borderId="0" xfId="0" applyFont="1"/>
    <xf numFmtId="0" fontId="4" fillId="0" borderId="0" xfId="0" applyFont="1"/>
    <xf numFmtId="0" fontId="3" fillId="0" borderId="2" xfId="0" applyFont="1" applyBorder="1"/>
    <xf numFmtId="3" fontId="6" fillId="0" borderId="2" xfId="0" applyNumberFormat="1" applyFont="1" applyBorder="1"/>
    <xf numFmtId="0" fontId="8" fillId="0" borderId="0" xfId="0" applyFont="1"/>
    <xf numFmtId="1" fontId="8" fillId="0" borderId="0" xfId="0" applyNumberFormat="1" applyFont="1"/>
    <xf numFmtId="177" fontId="4" fillId="0" borderId="1" xfId="0" applyNumberFormat="1" applyFont="1" applyBorder="1"/>
    <xf numFmtId="178" fontId="4" fillId="0" borderId="1" xfId="0" applyNumberFormat="1" applyFont="1" applyBorder="1"/>
    <xf numFmtId="0" fontId="2" fillId="0" borderId="1" xfId="0" applyFont="1" applyBorder="1"/>
    <xf numFmtId="10" fontId="6" fillId="0" borderId="2" xfId="0" applyNumberFormat="1" applyFont="1" applyBorder="1"/>
    <xf numFmtId="179" fontId="4" fillId="0" borderId="1" xfId="0" applyNumberFormat="1" applyFont="1" applyBorder="1"/>
    <xf numFmtId="176" fontId="6" fillId="0" borderId="1" xfId="0" applyNumberFormat="1" applyFont="1" applyBorder="1"/>
    <xf numFmtId="3" fontId="6" fillId="2" borderId="2" xfId="0" applyNumberFormat="1" applyFont="1" applyFill="1" applyBorder="1"/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ko-KR" altLang="en-US"/>
              <a:t>매출 추이</a:t>
            </a:r>
          </a:p>
        </c:rich>
      </c:tx>
      <c:overlay val="1"/>
    </c:title>
    <c:autoTitleDeleted val="0"/>
    <c:plotArea>
      <c:layout/>
      <c:lineChart>
        <c:grouping val="standard"/>
        <c:varyColors val="1"/>
        <c:ser>
          <c:idx val="0"/>
          <c:order val="0"/>
          <c:spPr>
            <a:ln>
              <a:prstDash val="solid"/>
            </a:ln>
          </c:spPr>
          <c:marker>
            <c:symbol val="none"/>
          </c:marker>
          <c:cat>
            <c:numRef>
              <c:f>Report!$D$39:$J$39</c:f>
              <c:numCache>
                <c:formatCode>0</c:formatCode>
                <c:ptCount val="7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</c:numCache>
            </c:numRef>
          </c:cat>
          <c:val>
            <c:numRef>
              <c:f>Report!$D$40:$J$40</c:f>
              <c:numCache>
                <c:formatCode>#,##0</c:formatCode>
                <c:ptCount val="7"/>
                <c:pt idx="0">
                  <c:v>11240121</c:v>
                </c:pt>
                <c:pt idx="1">
                  <c:v>26702901</c:v>
                </c:pt>
                <c:pt idx="2">
                  <c:v>26865058.136804916</c:v>
                </c:pt>
                <c:pt idx="3">
                  <c:v>28656254.778436549</c:v>
                </c:pt>
                <c:pt idx="4">
                  <c:v>28747551.660540909</c:v>
                </c:pt>
                <c:pt idx="5">
                  <c:v>28859205.126592517</c:v>
                </c:pt>
                <c:pt idx="6">
                  <c:v>28993716.870432876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0C8-4572-87D3-641AABAE96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"/>
        <c:axId val="100"/>
      </c:lineChart>
      <c:catAx>
        <c:axId val="10"/>
        <c:scaling>
          <c:orientation val="minMax"/>
        </c:scaling>
        <c:delete val="1"/>
        <c:axPos val="b"/>
        <c:numFmt formatCode="0" sourceLinked="1"/>
        <c:majorTickMark val="none"/>
        <c:minorTickMark val="none"/>
        <c:tickLblPos val="nextTo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1"/>
        <c:axPos val="l"/>
        <c:majorGridlines/>
        <c:numFmt formatCode="#,##0" sourceLinked="0"/>
        <c:majorTickMark val="none"/>
        <c:minorTickMark val="none"/>
        <c:tickLblPos val="nextTo"/>
        <c:crossAx val="10"/>
        <c:crosses val="autoZero"/>
        <c:crossBetween val="between"/>
      </c:valAx>
    </c:plotArea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ko-KR" altLang="en-US"/>
              <a:t>손익 추이</a:t>
            </a:r>
            <a:r>
              <a:rPr lang="en-US" altLang="ko-KR"/>
              <a:t>(</a:t>
            </a:r>
            <a:r>
              <a:rPr lang="ko-KR" altLang="en-US"/>
              <a:t>영업이익</a:t>
            </a:r>
            <a:r>
              <a:rPr lang="en-US" altLang="ko-KR"/>
              <a:t>)</a:t>
            </a:r>
          </a:p>
        </c:rich>
      </c:tx>
      <c:overlay val="1"/>
    </c:title>
    <c:autoTitleDeleted val="0"/>
    <c:plotArea>
      <c:layout/>
      <c:lineChart>
        <c:grouping val="standard"/>
        <c:varyColors val="1"/>
        <c:ser>
          <c:idx val="0"/>
          <c:order val="0"/>
          <c:spPr>
            <a:ln>
              <a:prstDash val="solid"/>
            </a:ln>
          </c:spPr>
          <c:marker>
            <c:symbol val="none"/>
          </c:marker>
          <c:cat>
            <c:numRef>
              <c:f>Report!$D$39:$J$39</c:f>
              <c:numCache>
                <c:formatCode>0</c:formatCode>
                <c:ptCount val="7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</c:numCache>
            </c:numRef>
          </c:cat>
          <c:val>
            <c:numRef>
              <c:f>Report!$D$41:$J$41</c:f>
              <c:numCache>
                <c:formatCode>#,##0</c:formatCode>
                <c:ptCount val="7"/>
                <c:pt idx="0">
                  <c:v>1732072</c:v>
                </c:pt>
                <c:pt idx="1">
                  <c:v>3089319</c:v>
                </c:pt>
                <c:pt idx="2">
                  <c:v>3108080.3319157809</c:v>
                </c:pt>
                <c:pt idx="3">
                  <c:v>3428464.0774329221</c:v>
                </c:pt>
                <c:pt idx="4">
                  <c:v>3298612.7881186767</c:v>
                </c:pt>
                <c:pt idx="5">
                  <c:v>3163450.4511461821</c:v>
                </c:pt>
                <c:pt idx="6">
                  <c:v>3022706.0310688675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F2E-4035-BB65-703798A1D6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"/>
        <c:axId val="100"/>
      </c:lineChart>
      <c:catAx>
        <c:axId val="10"/>
        <c:scaling>
          <c:orientation val="minMax"/>
        </c:scaling>
        <c:delete val="1"/>
        <c:axPos val="b"/>
        <c:numFmt formatCode="0" sourceLinked="1"/>
        <c:majorTickMark val="none"/>
        <c:minorTickMark val="none"/>
        <c:tickLblPos val="nextTo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1"/>
        <c:axPos val="l"/>
        <c:majorGridlines/>
        <c:numFmt formatCode="#,##0" sourceLinked="0"/>
        <c:majorTickMark val="none"/>
        <c:minorTickMark val="none"/>
        <c:tickLblPos val="nextTo"/>
        <c:crossAx val="10"/>
        <c:crosses val="autoZero"/>
        <c:crossBetween val="between"/>
      </c:valAx>
    </c:plotArea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3</xdr:row>
      <xdr:rowOff>0</xdr:rowOff>
    </xdr:from>
    <xdr:ext cx="3960000" cy="234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6</xdr:col>
      <xdr:colOff>0</xdr:colOff>
      <xdr:row>16</xdr:row>
      <xdr:rowOff>0</xdr:rowOff>
    </xdr:from>
    <xdr:ext cx="3960000" cy="23400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ok.or.kr/" TargetMode="External"/><Relationship Id="rId13" Type="http://schemas.openxmlformats.org/officeDocument/2006/relationships/hyperlink" Target="https://www.kicpa.or.kr/" TargetMode="External"/><Relationship Id="rId3" Type="http://schemas.openxmlformats.org/officeDocument/2006/relationships/hyperlink" Target="https://dart.fss.or.kr/" TargetMode="External"/><Relationship Id="rId7" Type="http://schemas.openxmlformats.org/officeDocument/2006/relationships/hyperlink" Target="https://www.daishin.com/" TargetMode="External"/><Relationship Id="rId12" Type="http://schemas.openxmlformats.org/officeDocument/2006/relationships/hyperlink" Target="https://dart.fss.or.kr/" TargetMode="External"/><Relationship Id="rId17" Type="http://schemas.openxmlformats.org/officeDocument/2006/relationships/drawing" Target="../drawings/drawing1.xml"/><Relationship Id="rId2" Type="http://schemas.openxmlformats.org/officeDocument/2006/relationships/hyperlink" Target="https://securities.miraeasset.com/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securities.miraeasset.com/" TargetMode="External"/><Relationship Id="rId6" Type="http://schemas.openxmlformats.org/officeDocument/2006/relationships/hyperlink" Target="https://dart.fss.or.kr/" TargetMode="External"/><Relationship Id="rId11" Type="http://schemas.openxmlformats.org/officeDocument/2006/relationships/hyperlink" Target="https://dart.fss.or.kr/" TargetMode="External"/><Relationship Id="rId5" Type="http://schemas.openxmlformats.org/officeDocument/2006/relationships/hyperlink" Target="https://dart.fss.or.kr/" TargetMode="External"/><Relationship Id="rId15" Type="http://schemas.openxmlformats.org/officeDocument/2006/relationships/hyperlink" Target="https://finance.yahoo.com/quote/012450.KS" TargetMode="External"/><Relationship Id="rId10" Type="http://schemas.openxmlformats.org/officeDocument/2006/relationships/hyperlink" Target="https://comp.wisereport.co.kr/" TargetMode="External"/><Relationship Id="rId4" Type="http://schemas.openxmlformats.org/officeDocument/2006/relationships/hyperlink" Target="https://securities.miraeasset.com/" TargetMode="External"/><Relationship Id="rId9" Type="http://schemas.openxmlformats.org/officeDocument/2006/relationships/hyperlink" Target="https://dart.fss.or.kr/" TargetMode="External"/><Relationship Id="rId14" Type="http://schemas.openxmlformats.org/officeDocument/2006/relationships/hyperlink" Target="https://www.bok.or.kr/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dart.fss.or.kr/" TargetMode="External"/><Relationship Id="rId13" Type="http://schemas.openxmlformats.org/officeDocument/2006/relationships/hyperlink" Target="https://dart.fss.or.kr/" TargetMode="External"/><Relationship Id="rId3" Type="http://schemas.openxmlformats.org/officeDocument/2006/relationships/hyperlink" Target="https://www.law.go.kr/" TargetMode="External"/><Relationship Id="rId7" Type="http://schemas.openxmlformats.org/officeDocument/2006/relationships/hyperlink" Target="https://www.clarksons.com/" TargetMode="External"/><Relationship Id="rId12" Type="http://schemas.openxmlformats.org/officeDocument/2006/relationships/hyperlink" Target="https://dart.fss.or.kr/" TargetMode="External"/><Relationship Id="rId17" Type="http://schemas.openxmlformats.org/officeDocument/2006/relationships/hyperlink" Target="https://www.bok.or.kr/" TargetMode="External"/><Relationship Id="rId2" Type="http://schemas.openxmlformats.org/officeDocument/2006/relationships/hyperlink" Target="https://www.moel.go.kr/" TargetMode="External"/><Relationship Id="rId16" Type="http://schemas.openxmlformats.org/officeDocument/2006/relationships/hyperlink" Target="https://dart.fss.or.kr/" TargetMode="External"/><Relationship Id="rId1" Type="http://schemas.openxmlformats.org/officeDocument/2006/relationships/hyperlink" Target="https://www.bok.or.kr/" TargetMode="External"/><Relationship Id="rId6" Type="http://schemas.openxmlformats.org/officeDocument/2006/relationships/hyperlink" Target="https://dart.fss.or.kr/" TargetMode="External"/><Relationship Id="rId11" Type="http://schemas.openxmlformats.org/officeDocument/2006/relationships/hyperlink" Target="https://dart.fss.or.kr/" TargetMode="External"/><Relationship Id="rId5" Type="http://schemas.openxmlformats.org/officeDocument/2006/relationships/hyperlink" Target="https://www.kicpa.or.kr/" TargetMode="External"/><Relationship Id="rId15" Type="http://schemas.openxmlformats.org/officeDocument/2006/relationships/hyperlink" Target="https://dart.fss.or.kr/" TargetMode="External"/><Relationship Id="rId10" Type="http://schemas.openxmlformats.org/officeDocument/2006/relationships/hyperlink" Target="https://dart.fss.or.kr/" TargetMode="External"/><Relationship Id="rId4" Type="http://schemas.openxmlformats.org/officeDocument/2006/relationships/hyperlink" Target="https://tradingeconomics.com/south-korea/government-bond-yield" TargetMode="External"/><Relationship Id="rId9" Type="http://schemas.openxmlformats.org/officeDocument/2006/relationships/hyperlink" Target="https://dart.fss.or.kr/" TargetMode="External"/><Relationship Id="rId14" Type="http://schemas.openxmlformats.org/officeDocument/2006/relationships/hyperlink" Target="https://dart.fss.or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16"/>
  <sheetViews>
    <sheetView showGridLines="0" workbookViewId="0"/>
  </sheetViews>
  <sheetFormatPr defaultRowHeight="17"/>
  <cols>
    <col min="1" max="1" width="3" customWidth="1"/>
    <col min="2" max="2" width="20" customWidth="1"/>
    <col min="3" max="3" width="44" customWidth="1"/>
  </cols>
  <sheetData>
    <row r="1" spans="2:3" ht="21">
      <c r="B1" s="1" t="s">
        <v>0</v>
      </c>
    </row>
    <row r="2" spans="2:3">
      <c r="B2" s="2" t="s">
        <v>1</v>
      </c>
    </row>
    <row r="4" spans="2:3">
      <c r="B4" s="3" t="s">
        <v>2</v>
      </c>
      <c r="C4" s="3" t="s">
        <v>3</v>
      </c>
    </row>
    <row r="5" spans="2:3">
      <c r="B5" s="4" t="s">
        <v>4</v>
      </c>
      <c r="C5" s="5" t="s">
        <v>5</v>
      </c>
    </row>
    <row r="6" spans="2:3">
      <c r="B6" s="4" t="s">
        <v>6</v>
      </c>
      <c r="C6" s="5" t="s">
        <v>7</v>
      </c>
    </row>
    <row r="7" spans="2:3">
      <c r="B7" s="4" t="s">
        <v>8</v>
      </c>
      <c r="C7" s="5" t="s">
        <v>9</v>
      </c>
    </row>
    <row r="8" spans="2:3">
      <c r="B8" s="4" t="s">
        <v>10</v>
      </c>
      <c r="C8" s="5" t="s">
        <v>11</v>
      </c>
    </row>
    <row r="9" spans="2:3">
      <c r="B9" s="4" t="s">
        <v>12</v>
      </c>
      <c r="C9" s="5" t="s">
        <v>13</v>
      </c>
    </row>
    <row r="10" spans="2:3">
      <c r="B10" s="4" t="s">
        <v>14</v>
      </c>
      <c r="C10" s="5" t="s">
        <v>15</v>
      </c>
    </row>
    <row r="11" spans="2:3">
      <c r="B11" s="4" t="s">
        <v>16</v>
      </c>
      <c r="C11" s="5" t="s">
        <v>17</v>
      </c>
    </row>
    <row r="12" spans="2:3">
      <c r="B12" s="4" t="s">
        <v>18</v>
      </c>
      <c r="C12" s="5" t="s">
        <v>19</v>
      </c>
    </row>
    <row r="13" spans="2:3">
      <c r="B13" s="4" t="s">
        <v>20</v>
      </c>
      <c r="C13" s="5" t="s">
        <v>21</v>
      </c>
    </row>
    <row r="14" spans="2:3">
      <c r="B14" s="4" t="s">
        <v>22</v>
      </c>
      <c r="C14" s="5" t="s">
        <v>23</v>
      </c>
    </row>
    <row r="15" spans="2:3">
      <c r="B15" s="4" t="s">
        <v>24</v>
      </c>
      <c r="C15" s="5" t="s">
        <v>25</v>
      </c>
    </row>
    <row r="16" spans="2:3">
      <c r="B16" s="4" t="s">
        <v>26</v>
      </c>
      <c r="C16" s="5" t="s">
        <v>27</v>
      </c>
    </row>
  </sheetData>
  <phoneticPr fontId="10" type="noConversion"/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I26"/>
  <sheetViews>
    <sheetView showGridLines="0" topLeftCell="A3" zoomScale="145" zoomScaleNormal="145" workbookViewId="0">
      <selection activeCell="C26" sqref="C26"/>
    </sheetView>
  </sheetViews>
  <sheetFormatPr defaultRowHeight="17"/>
  <cols>
    <col min="1" max="1" width="3" customWidth="1"/>
    <col min="2" max="2" width="22" customWidth="1"/>
    <col min="3" max="3" width="14" customWidth="1"/>
    <col min="4" max="4" width="2" customWidth="1"/>
    <col min="5" max="5" width="26" customWidth="1"/>
    <col min="6" max="10" width="12" customWidth="1"/>
  </cols>
  <sheetData>
    <row r="1" spans="2:9" ht="21">
      <c r="B1" s="1" t="s">
        <v>278</v>
      </c>
    </row>
    <row r="2" spans="2:9">
      <c r="B2" s="2" t="s">
        <v>279</v>
      </c>
    </row>
    <row r="3" spans="2:9">
      <c r="B3" s="3" t="s">
        <v>30</v>
      </c>
      <c r="C3" s="3" t="s">
        <v>31</v>
      </c>
      <c r="D3" s="18"/>
      <c r="E3" s="18">
        <f>'02_가정'!F6</f>
        <v>2026</v>
      </c>
      <c r="F3" s="18">
        <f>'02_가정'!G6</f>
        <v>2027</v>
      </c>
      <c r="G3" s="18">
        <f>'02_가정'!H6</f>
        <v>2028</v>
      </c>
      <c r="H3" s="18">
        <f>'02_가정'!I6</f>
        <v>2029</v>
      </c>
      <c r="I3" s="18">
        <f>'02_가정'!J6</f>
        <v>2030</v>
      </c>
    </row>
    <row r="4" spans="2:9">
      <c r="B4" s="5" t="s">
        <v>280</v>
      </c>
      <c r="C4" s="7" t="s">
        <v>47</v>
      </c>
      <c r="D4" s="10"/>
      <c r="E4" s="10">
        <f>'(월간) 추정손익'!G4</f>
        <v>26865058.136804916</v>
      </c>
      <c r="F4" s="10">
        <f>'(월간) 추정손익'!H4</f>
        <v>28656254.778436549</v>
      </c>
      <c r="G4" s="10">
        <f>'(월간) 추정손익'!I4</f>
        <v>28747551.660540909</v>
      </c>
      <c r="H4" s="10">
        <f>'(월간) 추정손익'!J4</f>
        <v>28859205.126592517</v>
      </c>
      <c r="I4" s="10">
        <f>'(월간) 추정손익'!K4</f>
        <v>28993716.870432876</v>
      </c>
    </row>
    <row r="5" spans="2:9">
      <c r="B5" s="5" t="s">
        <v>69</v>
      </c>
      <c r="C5" s="7" t="s">
        <v>47</v>
      </c>
      <c r="D5" s="10"/>
      <c r="E5" s="10">
        <f>'(월간) 추정손익'!G11</f>
        <v>3108080.3319157809</v>
      </c>
      <c r="F5" s="10">
        <f>'(월간) 추정손익'!H11</f>
        <v>3428464.0774329221</v>
      </c>
      <c r="G5" s="10">
        <f>'(월간) 추정손익'!I11</f>
        <v>3298612.7881186767</v>
      </c>
      <c r="H5" s="10">
        <f>'(월간) 추정손익'!J11</f>
        <v>3163450.4511461821</v>
      </c>
      <c r="I5" s="10">
        <f>'(월간) 추정손익'!K11</f>
        <v>3022706.0310688675</v>
      </c>
    </row>
    <row r="6" spans="2:9">
      <c r="B6" s="5" t="s">
        <v>281</v>
      </c>
      <c r="C6" s="7" t="s">
        <v>47</v>
      </c>
      <c r="D6" s="10"/>
      <c r="E6" s="10">
        <f>MAX(E5,0)*'02_가정'!$F$9</f>
        <v>820533.20762576617</v>
      </c>
      <c r="F6" s="10">
        <f>MAX(F5,0)*'02_가정'!$F$9</f>
        <v>905114.51644229144</v>
      </c>
      <c r="G6" s="10">
        <f>MAX(G5,0)*'02_가정'!$F$9</f>
        <v>870833.7760633307</v>
      </c>
      <c r="H6" s="10">
        <f>MAX(H5,0)*'02_가정'!$F$9</f>
        <v>835150.91910259216</v>
      </c>
      <c r="I6" s="10">
        <f>MAX(I5,0)*'02_가정'!$F$9</f>
        <v>797994.39220218104</v>
      </c>
    </row>
    <row r="7" spans="2:9">
      <c r="B7" s="5" t="s">
        <v>71</v>
      </c>
      <c r="C7" s="7" t="s">
        <v>47</v>
      </c>
      <c r="D7" s="10"/>
      <c r="E7" s="10">
        <f>E5-E6</f>
        <v>2287547.1242900146</v>
      </c>
      <c r="F7" s="10">
        <f>F5-F6</f>
        <v>2523349.5609906306</v>
      </c>
      <c r="G7" s="10">
        <f>G5-G6</f>
        <v>2427779.0120553458</v>
      </c>
      <c r="H7" s="10">
        <f>H5-H6</f>
        <v>2328299.5320435902</v>
      </c>
      <c r="I7" s="10">
        <f>I5-I6</f>
        <v>2224711.6388666863</v>
      </c>
    </row>
    <row r="8" spans="2:9">
      <c r="B8" s="5" t="s">
        <v>282</v>
      </c>
      <c r="C8" s="7" t="s">
        <v>47</v>
      </c>
      <c r="D8" s="10"/>
      <c r="E8" s="10">
        <f>'08_CapEx'!F12</f>
        <v>1068769.5916666668</v>
      </c>
      <c r="F8" s="10">
        <f>'08_CapEx'!G12</f>
        <v>1201919.2133749998</v>
      </c>
      <c r="G8" s="10">
        <f>'08_CapEx'!H12</f>
        <v>1322643.768773125</v>
      </c>
      <c r="H8" s="10">
        <f>'08_CapEx'!I12</f>
        <v>1420902.3858450009</v>
      </c>
      <c r="I8" s="10">
        <f>'08_CapEx'!J12</f>
        <v>1499989.3651486426</v>
      </c>
    </row>
    <row r="9" spans="2:9">
      <c r="B9" s="5" t="s">
        <v>283</v>
      </c>
      <c r="C9" s="7" t="s">
        <v>47</v>
      </c>
      <c r="D9" s="10"/>
      <c r="E9" s="10">
        <f>-'09_운전자본'!F12</f>
        <v>-25096.561344170943</v>
      </c>
      <c r="F9" s="10">
        <f>-'09_운전자본'!G12</f>
        <v>77060.576352866367</v>
      </c>
      <c r="G9" s="10">
        <f>-'09_운전자본'!H12</f>
        <v>-5786.8665896710008</v>
      </c>
      <c r="H9" s="10">
        <f>-'09_운전자본'!I12</f>
        <v>-5865.4792648535222</v>
      </c>
      <c r="I9" s="10">
        <f>-'09_운전자본'!J12</f>
        <v>-5979.1620560158044</v>
      </c>
    </row>
    <row r="10" spans="2:9">
      <c r="B10" s="5" t="s">
        <v>284</v>
      </c>
      <c r="C10" s="7" t="s">
        <v>47</v>
      </c>
      <c r="D10" s="10"/>
      <c r="E10" s="10">
        <f>-'08_CapEx'!F13</f>
        <v>-2050000</v>
      </c>
      <c r="F10" s="10">
        <f>-'08_CapEx'!G13</f>
        <v>-2300000</v>
      </c>
      <c r="G10" s="10">
        <f>-'08_CapEx'!H13</f>
        <v>-2100000</v>
      </c>
      <c r="H10" s="10">
        <f>-'08_CapEx'!I13</f>
        <v>-1750000</v>
      </c>
      <c r="I10" s="10">
        <f>-'08_CapEx'!J13</f>
        <v>-1450000</v>
      </c>
    </row>
    <row r="11" spans="2:9" ht="17.5" thickBot="1">
      <c r="B11" s="24" t="s">
        <v>72</v>
      </c>
      <c r="C11" s="15" t="s">
        <v>47</v>
      </c>
      <c r="D11" s="25"/>
      <c r="E11" s="25">
        <f>E7+E8+E9+E10</f>
        <v>1281220.1546125105</v>
      </c>
      <c r="F11" s="25">
        <f>F7+F8+F9+F10</f>
        <v>1502329.3507184968</v>
      </c>
      <c r="G11" s="25">
        <f>G7+G8+G9+G10</f>
        <v>1644635.9142387998</v>
      </c>
      <c r="H11" s="25">
        <f>H7+H8+H9+H10</f>
        <v>1993336.4386237375</v>
      </c>
      <c r="I11" s="25">
        <f>I7+I8+I9+I10</f>
        <v>2268721.841959313</v>
      </c>
    </row>
    <row r="12" spans="2:9">
      <c r="B12" s="5" t="s">
        <v>285</v>
      </c>
      <c r="C12" s="7" t="s">
        <v>286</v>
      </c>
      <c r="D12" s="32"/>
      <c r="E12" s="32">
        <v>0.5</v>
      </c>
      <c r="F12" s="32">
        <v>1.5</v>
      </c>
      <c r="G12" s="32">
        <v>2.5</v>
      </c>
      <c r="H12" s="32">
        <v>3.5</v>
      </c>
      <c r="I12" s="32">
        <v>4.5</v>
      </c>
    </row>
    <row r="13" spans="2:9">
      <c r="B13" s="5" t="s">
        <v>287</v>
      </c>
      <c r="D13" s="28"/>
      <c r="E13" s="28">
        <f>1/(1+'10_WACC'!$C$26)^E12</f>
        <v>0.96356646107619759</v>
      </c>
      <c r="F13" s="28">
        <f>1/(1+'10_WACC'!$C$26)^F12</f>
        <v>0.89463322952405966</v>
      </c>
      <c r="G13" s="28">
        <f>1/(1+'10_WACC'!$C$26)^G12</f>
        <v>0.8306314589600029</v>
      </c>
      <c r="H13" s="28">
        <f>1/(1+'10_WACC'!$C$26)^H12</f>
        <v>0.77120835426722534</v>
      </c>
      <c r="I13" s="28">
        <f>1/(1+'10_WACC'!$C$26)^I12</f>
        <v>0.71603635917695441</v>
      </c>
    </row>
    <row r="14" spans="2:9">
      <c r="B14" s="5" t="s">
        <v>288</v>
      </c>
      <c r="C14" s="7" t="s">
        <v>47</v>
      </c>
      <c r="D14" s="10"/>
      <c r="E14" s="10">
        <f>E11*E13</f>
        <v>1234540.7702394754</v>
      </c>
      <c r="F14" s="10">
        <f>F11*F13</f>
        <v>1344033.7588420724</v>
      </c>
      <c r="G14" s="10">
        <f>G11*G13</f>
        <v>1366086.3289021924</v>
      </c>
      <c r="H14" s="10">
        <f>H11*H13</f>
        <v>1537277.7143319047</v>
      </c>
      <c r="I14" s="10">
        <f>I11*I13</f>
        <v>1624487.3277017802</v>
      </c>
    </row>
    <row r="16" spans="2:9">
      <c r="B16" s="5" t="s">
        <v>52</v>
      </c>
      <c r="C16" s="8">
        <f>CHOOSE('02_가정'!$E$4,'02_가정'!$F$23-0.005,'02_가정'!$F$23,'02_가정'!$F$23+0.005)</f>
        <v>0.02</v>
      </c>
    </row>
    <row r="17" spans="2:5">
      <c r="B17" s="5" t="s">
        <v>289</v>
      </c>
      <c r="C17" s="10">
        <f>SUM(E14:I14)</f>
        <v>7106425.9000174245</v>
      </c>
    </row>
    <row r="18" spans="2:5">
      <c r="B18" s="5" t="s">
        <v>290</v>
      </c>
      <c r="C18" s="10">
        <f>IFERROR(I11*(1+C16)/('10_WACC'!$C$26-C16)*I13,0)</f>
        <v>29043304.951969348</v>
      </c>
    </row>
    <row r="19" spans="2:5">
      <c r="B19" s="3" t="s">
        <v>291</v>
      </c>
      <c r="C19" s="13">
        <f>C17+C18</f>
        <v>36149730.851986773</v>
      </c>
    </row>
    <row r="20" spans="2:5">
      <c r="B20" s="5" t="s">
        <v>292</v>
      </c>
      <c r="C20" s="10">
        <v>8300000</v>
      </c>
      <c r="E20" s="30" t="s">
        <v>293</v>
      </c>
    </row>
    <row r="21" spans="2:5">
      <c r="B21" s="3" t="s">
        <v>294</v>
      </c>
      <c r="C21" s="13">
        <f>C19+C20</f>
        <v>44449730.851986773</v>
      </c>
    </row>
    <row r="22" spans="2:5">
      <c r="B22" s="5" t="s">
        <v>295</v>
      </c>
      <c r="C22" s="10">
        <v>15900000</v>
      </c>
      <c r="E22" s="30" t="s">
        <v>296</v>
      </c>
    </row>
    <row r="23" spans="2:5">
      <c r="B23" s="5" t="s">
        <v>297</v>
      </c>
      <c r="C23" s="10">
        <v>7103000</v>
      </c>
      <c r="E23" s="30" t="s">
        <v>298</v>
      </c>
    </row>
    <row r="24" spans="2:5">
      <c r="B24" s="24" t="s">
        <v>299</v>
      </c>
      <c r="C24" s="25">
        <f>C21-C22-C23</f>
        <v>21446730.851986773</v>
      </c>
    </row>
    <row r="25" spans="2:5">
      <c r="B25" s="5" t="s">
        <v>300</v>
      </c>
      <c r="C25" s="10">
        <v>51563401</v>
      </c>
      <c r="E25" s="30" t="s">
        <v>301</v>
      </c>
    </row>
    <row r="26" spans="2:5">
      <c r="B26" s="24" t="s">
        <v>302</v>
      </c>
      <c r="C26" s="34">
        <f>IFERROR(C24*1000000/C25,0)</f>
        <v>415929.33041764976</v>
      </c>
    </row>
  </sheetData>
  <phoneticPr fontId="10" type="noConversion"/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G11"/>
  <sheetViews>
    <sheetView showGridLines="0" workbookViewId="0"/>
  </sheetViews>
  <sheetFormatPr defaultRowHeight="17"/>
  <cols>
    <col min="1" max="1" width="3" customWidth="1"/>
    <col min="2" max="2" width="14" customWidth="1"/>
    <col min="3" max="7" width="13" customWidth="1"/>
  </cols>
  <sheetData>
    <row r="1" spans="2:7" ht="21">
      <c r="B1" s="1" t="s">
        <v>303</v>
      </c>
    </row>
    <row r="2" spans="2:7">
      <c r="B2" s="2" t="s">
        <v>304</v>
      </c>
    </row>
    <row r="3" spans="2:7">
      <c r="B3" s="6" t="s">
        <v>305</v>
      </c>
    </row>
    <row r="4" spans="2:7">
      <c r="B4" s="3" t="s">
        <v>306</v>
      </c>
      <c r="C4" s="33">
        <f>'10_WACC'!$C$26+-0.02</f>
        <v>5.7051946291789377E-2</v>
      </c>
      <c r="D4" s="33">
        <f>'10_WACC'!$C$26+-0.01</f>
        <v>6.7051946291789385E-2</v>
      </c>
      <c r="E4" s="33">
        <f>'10_WACC'!$C$26+0</f>
        <v>7.705194629178938E-2</v>
      </c>
      <c r="F4" s="33">
        <f>'10_WACC'!$C$26+0.01</f>
        <v>8.7051946291789375E-2</v>
      </c>
      <c r="G4" s="33">
        <f>'10_WACC'!$C$26+0.02</f>
        <v>9.7051946291789384E-2</v>
      </c>
    </row>
    <row r="5" spans="2:7">
      <c r="B5" s="33">
        <f>'11_DCF'!$C$16+-0.01</f>
        <v>0.01</v>
      </c>
      <c r="C5" s="10">
        <f>IFERROR('11_DCF'!$E$11/(1+C$4)^0.5+'11_DCF'!$F$11/(1+C$4)^1.5+'11_DCF'!$G$11/(1+C$4)^2.5+'11_DCF'!$H$11/(1+C$4)^3.5+'11_DCF'!$I$11/(1+C$4)^4.5+'11_DCF'!$I$11*(1+$B5)/(C$4-$B5)/(1+C$4)^4.5+'11_DCF'!$C$20-'11_DCF'!$C$22-'11_DCF'!$C$23,0)</f>
        <v>30705604.846525736</v>
      </c>
      <c r="D5" s="10">
        <f>IFERROR('11_DCF'!$E$11/(1+D$4)^0.5+'11_DCF'!$F$11/(1+D$4)^1.5+'11_DCF'!$G$11/(1+D$4)^2.5+'11_DCF'!$H$11/(1+D$4)^3.5+'11_DCF'!$I$11/(1+D$4)^4.5+'11_DCF'!$I$11*(1+$B5)/(D$4-$B5)/(1+D$4)^4.5+'11_DCF'!$C$20-'11_DCF'!$C$22-'11_DCF'!$C$23,0)</f>
        <v>22572451.390013568</v>
      </c>
      <c r="E5" s="10">
        <f>IFERROR('11_DCF'!$E$11/(1+E$4)^0.5+'11_DCF'!$F$11/(1+E$4)^1.5+'11_DCF'!$G$11/(1+E$4)^2.5+'11_DCF'!$H$11/(1+E$4)^3.5+'11_DCF'!$I$11/(1+E$4)^4.5+'11_DCF'!$I$11*(1+$B5)/(E$4-$B5)/(1+E$4)^4.5+'11_DCF'!$C$20-'11_DCF'!$C$22-'11_DCF'!$C$23,0)</f>
        <v>16872994.521319449</v>
      </c>
      <c r="F5" s="10">
        <f>IFERROR('11_DCF'!$E$11/(1+F$4)^0.5+'11_DCF'!$F$11/(1+F$4)^1.5+'11_DCF'!$G$11/(1+F$4)^2.5+'11_DCF'!$H$11/(1+F$4)^3.5+'11_DCF'!$I$11/(1+F$4)^4.5+'11_DCF'!$I$11*(1+$B5)/(F$4-$B5)/(1+F$4)^4.5+'11_DCF'!$C$20-'11_DCF'!$C$22-'11_DCF'!$C$23,0)</f>
        <v>12659366.762959838</v>
      </c>
      <c r="G5" s="10">
        <f>IFERROR('11_DCF'!$E$11/(1+G$4)^0.5+'11_DCF'!$F$11/(1+G$4)^1.5+'11_DCF'!$G$11/(1+G$4)^2.5+'11_DCF'!$H$11/(1+G$4)^3.5+'11_DCF'!$I$11/(1+G$4)^4.5+'11_DCF'!$I$11*(1+$B5)/(G$4-$B5)/(1+G$4)^4.5+'11_DCF'!$C$20-'11_DCF'!$C$22-'11_DCF'!$C$23,0)</f>
        <v>9419256.8858477101</v>
      </c>
    </row>
    <row r="6" spans="2:7">
      <c r="B6" s="33">
        <f>'11_DCF'!$C$16+-0.005</f>
        <v>1.4999999999999999E-2</v>
      </c>
      <c r="C6" s="10">
        <f>IFERROR('11_DCF'!$E$11/(1+C$4)^0.5+'11_DCF'!$F$11/(1+C$4)^1.5+'11_DCF'!$G$11/(1+C$4)^2.5+'11_DCF'!$H$11/(1+C$4)^3.5+'11_DCF'!$I$11/(1+C$4)^4.5+'11_DCF'!$I$11*(1+$B6)/(C$4-$B6)/(1+C$4)^4.5+'11_DCF'!$C$20-'11_DCF'!$C$22-'11_DCF'!$C$23,0)</f>
        <v>35426783.199446745</v>
      </c>
      <c r="D6" s="10">
        <f>IFERROR('11_DCF'!$E$11/(1+D$4)^0.5+'11_DCF'!$F$11/(1+D$4)^1.5+'11_DCF'!$G$11/(1+D$4)^2.5+'11_DCF'!$H$11/(1+D$4)^3.5+'11_DCF'!$I$11/(1+D$4)^4.5+'11_DCF'!$I$11*(1+$B6)/(D$4-$B6)/(1+D$4)^4.5+'11_DCF'!$C$20-'11_DCF'!$C$22-'11_DCF'!$C$23,0)</f>
        <v>25616098.873387463</v>
      </c>
      <c r="E6" s="10">
        <f>IFERROR('11_DCF'!$E$11/(1+E$4)^0.5+'11_DCF'!$F$11/(1+E$4)^1.5+'11_DCF'!$G$11/(1+E$4)^2.5+'11_DCF'!$H$11/(1+E$4)^3.5+'11_DCF'!$I$11/(1+E$4)^4.5+'11_DCF'!$I$11*(1+$B6)/(E$4-$B6)/(1+E$4)^4.5+'11_DCF'!$C$20-'11_DCF'!$C$22-'11_DCF'!$C$23,0)</f>
        <v>18975592.22440362</v>
      </c>
      <c r="F6" s="10">
        <f>IFERROR('11_DCF'!$E$11/(1+F$4)^0.5+'11_DCF'!$F$11/(1+F$4)^1.5+'11_DCF'!$G$11/(1+F$4)^2.5+'11_DCF'!$H$11/(1+F$4)^3.5+'11_DCF'!$I$11/(1+F$4)^4.5+'11_DCF'!$I$11*(1+$B6)/(F$4-$B6)/(1+F$4)^4.5+'11_DCF'!$C$20-'11_DCF'!$C$22-'11_DCF'!$C$23,0)</f>
        <v>14184985.043168485</v>
      </c>
      <c r="G6" s="10">
        <f>IFERROR('11_DCF'!$E$11/(1+G$4)^0.5+'11_DCF'!$F$11/(1+G$4)^1.5+'11_DCF'!$G$11/(1+G$4)^2.5+'11_DCF'!$H$11/(1+G$4)^3.5+'11_DCF'!$I$11/(1+G$4)^4.5+'11_DCF'!$I$11*(1+$B6)/(G$4-$B6)/(1+G$4)^4.5+'11_DCF'!$C$20-'11_DCF'!$C$22-'11_DCF'!$C$23,0)</f>
        <v>10567645.058815718</v>
      </c>
    </row>
    <row r="7" spans="2:7">
      <c r="B7" s="33">
        <f>'11_DCF'!$C$16+0</f>
        <v>0.02</v>
      </c>
      <c r="C7" s="10">
        <f>IFERROR('11_DCF'!$E$11/(1+C$4)^0.5+'11_DCF'!$F$11/(1+C$4)^1.5+'11_DCF'!$G$11/(1+C$4)^2.5+'11_DCF'!$H$11/(1+C$4)^3.5+'11_DCF'!$I$11/(1+C$4)^4.5+'11_DCF'!$I$11*(1+$B7)/(C$4-$B7)/(1+C$4)^4.5+'11_DCF'!$C$20-'11_DCF'!$C$22-'11_DCF'!$C$23,0)</f>
        <v>41422166.776498541</v>
      </c>
      <c r="D7" s="10">
        <f>IFERROR('11_DCF'!$E$11/(1+D$4)^0.5+'11_DCF'!$F$11/(1+D$4)^1.5+'11_DCF'!$G$11/(1+D$4)^2.5+'11_DCF'!$H$11/(1+D$4)^3.5+'11_DCF'!$I$11/(1+D$4)^4.5+'11_DCF'!$I$11*(1+$B7)/(D$4-$B7)/(1+D$4)^4.5+'11_DCF'!$C$20-'11_DCF'!$C$22-'11_DCF'!$C$23,0)</f>
        <v>29306615.981345847</v>
      </c>
      <c r="E7" s="10">
        <f>IFERROR('11_DCF'!$E$11/(1+E$4)^0.5+'11_DCF'!$F$11/(1+E$4)^1.5+'11_DCF'!$G$11/(1+E$4)^2.5+'11_DCF'!$H$11/(1+E$4)^3.5+'11_DCF'!$I$11/(1+E$4)^4.5+'11_DCF'!$I$11*(1+$B7)/(E$4-$B7)/(1+E$4)^4.5+'11_DCF'!$C$20-'11_DCF'!$C$22-'11_DCF'!$C$23,0)</f>
        <v>21446730.851986773</v>
      </c>
      <c r="F7" s="10">
        <f>IFERROR('11_DCF'!$E$11/(1+F$4)^0.5+'11_DCF'!$F$11/(1+F$4)^1.5+'11_DCF'!$G$11/(1+F$4)^2.5+'11_DCF'!$H$11/(1+F$4)^3.5+'11_DCF'!$I$11/(1+F$4)^4.5+'11_DCF'!$I$11*(1+$B7)/(F$4-$B7)/(1+F$4)^4.5+'11_DCF'!$C$20-'11_DCF'!$C$22-'11_DCF'!$C$23,0)</f>
        <v>15938131.137941934</v>
      </c>
      <c r="G7" s="10">
        <f>IFERROR('11_DCF'!$E$11/(1+G$4)^0.5+'11_DCF'!$F$11/(1+G$4)^1.5+'11_DCF'!$G$11/(1+G$4)^2.5+'11_DCF'!$H$11/(1+G$4)^3.5+'11_DCF'!$I$11/(1+G$4)^4.5+'11_DCF'!$I$11*(1+$B7)/(G$4-$B7)/(1+G$4)^4.5+'11_DCF'!$C$20-'11_DCF'!$C$22-'11_DCF'!$C$23,0)</f>
        <v>11865074.005993262</v>
      </c>
    </row>
    <row r="8" spans="2:7">
      <c r="B8" s="33">
        <f>'11_DCF'!$C$16+0.005</f>
        <v>2.5000000000000001E-2</v>
      </c>
      <c r="C8" s="10">
        <f>IFERROR('11_DCF'!$E$11/(1+C$4)^0.5+'11_DCF'!$F$11/(1+C$4)^1.5+'11_DCF'!$G$11/(1+C$4)^2.5+'11_DCF'!$H$11/(1+C$4)^3.5+'11_DCF'!$I$11/(1+C$4)^4.5+'11_DCF'!$I$11*(1+$B8)/(C$4-$B8)/(1+C$4)^4.5+'11_DCF'!$C$20-'11_DCF'!$C$22-'11_DCF'!$C$23,0)</f>
        <v>49288071.264346808</v>
      </c>
      <c r="D8" s="10">
        <f>IFERROR('11_DCF'!$E$11/(1+D$4)^0.5+'11_DCF'!$F$11/(1+D$4)^1.5+'11_DCF'!$G$11/(1+D$4)^2.5+'11_DCF'!$H$11/(1+D$4)^3.5+'11_DCF'!$I$11/(1+D$4)^4.5+'11_DCF'!$I$11*(1+$B8)/(D$4-$B8)/(1+D$4)^4.5+'11_DCF'!$C$20-'11_DCF'!$C$22-'11_DCF'!$C$23,0)</f>
        <v>33874742.197417952</v>
      </c>
      <c r="E8" s="10">
        <f>IFERROR('11_DCF'!$E$11/(1+E$4)^0.5+'11_DCF'!$F$11/(1+E$4)^1.5+'11_DCF'!$G$11/(1+E$4)^2.5+'11_DCF'!$H$11/(1+E$4)^3.5+'11_DCF'!$I$11/(1+E$4)^4.5+'11_DCF'!$I$11*(1+$B8)/(E$4-$B8)/(1+E$4)^4.5+'11_DCF'!$C$20-'11_DCF'!$C$22-'11_DCF'!$C$23,0)</f>
        <v>24392614.192040533</v>
      </c>
      <c r="F8" s="10">
        <f>IFERROR('11_DCF'!$E$11/(1+F$4)^0.5+'11_DCF'!$F$11/(1+F$4)^1.5+'11_DCF'!$G$11/(1+F$4)^2.5+'11_DCF'!$H$11/(1+F$4)^3.5+'11_DCF'!$I$11/(1+F$4)^4.5+'11_DCF'!$I$11*(1+$B8)/(F$4-$B8)/(1+F$4)^4.5+'11_DCF'!$C$20-'11_DCF'!$C$22-'11_DCF'!$C$23,0)</f>
        <v>17973806.016990662</v>
      </c>
      <c r="G8" s="10">
        <f>IFERROR('11_DCF'!$E$11/(1+G$4)^0.5+'11_DCF'!$F$11/(1+G$4)^1.5+'11_DCF'!$G$11/(1+G$4)^2.5+'11_DCF'!$H$11/(1+G$4)^3.5+'11_DCF'!$I$11/(1+G$4)^4.5+'11_DCF'!$I$11*(1+$B8)/(G$4-$B8)/(1+G$4)^4.5+'11_DCF'!$C$20-'11_DCF'!$C$22-'11_DCF'!$C$23,0)</f>
        <v>13342571.502870128</v>
      </c>
    </row>
    <row r="9" spans="2:7">
      <c r="B9" s="33">
        <f>'11_DCF'!$C$16+0.01</f>
        <v>0.03</v>
      </c>
      <c r="C9" s="10">
        <f>IFERROR('11_DCF'!$E$11/(1+C$4)^0.5+'11_DCF'!$F$11/(1+C$4)^1.5+'11_DCF'!$G$11/(1+C$4)^2.5+'11_DCF'!$H$11/(1+C$4)^3.5+'11_DCF'!$I$11/(1+C$4)^4.5+'11_DCF'!$I$11*(1+$B9)/(C$4-$B9)/(1+C$4)^4.5+'11_DCF'!$C$20-'11_DCF'!$C$22-'11_DCF'!$C$23,0)</f>
        <v>60061679.472661078</v>
      </c>
      <c r="D9" s="10">
        <f>IFERROR('11_DCF'!$E$11/(1+D$4)^0.5+'11_DCF'!$F$11/(1+D$4)^1.5+'11_DCF'!$G$11/(1+D$4)^2.5+'11_DCF'!$H$11/(1+D$4)^3.5+'11_DCF'!$I$11/(1+D$4)^4.5+'11_DCF'!$I$11*(1+$B9)/(D$4-$B9)/(1+D$4)^4.5+'11_DCF'!$C$20-'11_DCF'!$C$22-'11_DCF'!$C$23,0)</f>
        <v>39675766.188980043</v>
      </c>
      <c r="E9" s="10">
        <f>IFERROR('11_DCF'!$E$11/(1+E$4)^0.5+'11_DCF'!$F$11/(1+E$4)^1.5+'11_DCF'!$G$11/(1+E$4)^2.5+'11_DCF'!$H$11/(1+E$4)^3.5+'11_DCF'!$I$11/(1+E$4)^4.5+'11_DCF'!$I$11*(1+$B9)/(E$4-$B9)/(1+E$4)^4.5+'11_DCF'!$C$20-'11_DCF'!$C$22-'11_DCF'!$C$23,0)</f>
        <v>27964589.239711463</v>
      </c>
      <c r="F9" s="10">
        <f>IFERROR('11_DCF'!$E$11/(1+F$4)^0.5+'11_DCF'!$F$11/(1+F$4)^1.5+'11_DCF'!$G$11/(1+F$4)^2.5+'11_DCF'!$H$11/(1+F$4)^3.5+'11_DCF'!$I$11/(1+F$4)^4.5+'11_DCF'!$I$11*(1+$B9)/(F$4-$B9)/(1+F$4)^4.5+'11_DCF'!$C$20-'11_DCF'!$C$22-'11_DCF'!$C$23,0)</f>
        <v>20366291.664358735</v>
      </c>
      <c r="G9" s="10">
        <f>IFERROR('11_DCF'!$E$11/(1+G$4)^0.5+'11_DCF'!$F$11/(1+G$4)^1.5+'11_DCF'!$G$11/(1+G$4)^2.5+'11_DCF'!$H$11/(1+G$4)^3.5+'11_DCF'!$I$11/(1+G$4)^4.5+'11_DCF'!$I$11*(1+$B9)/(G$4-$B9)/(1+G$4)^4.5+'11_DCF'!$C$20-'11_DCF'!$C$22-'11_DCF'!$C$23,0)</f>
        <v>15040420.172022767</v>
      </c>
    </row>
    <row r="11" spans="2:7">
      <c r="B11" s="2" t="s">
        <v>307</v>
      </c>
    </row>
  </sheetData>
  <phoneticPr fontId="10" type="noConversion"/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D20"/>
  <sheetViews>
    <sheetView showGridLines="0" workbookViewId="0"/>
  </sheetViews>
  <sheetFormatPr defaultRowHeight="17"/>
  <cols>
    <col min="1" max="1" width="3" customWidth="1"/>
    <col min="2" max="2" width="22" customWidth="1"/>
    <col min="3" max="3" width="14" customWidth="1"/>
    <col min="4" max="4" width="30" customWidth="1"/>
  </cols>
  <sheetData>
    <row r="1" spans="2:4" ht="21">
      <c r="B1" s="1" t="s">
        <v>308</v>
      </c>
    </row>
    <row r="2" spans="2:4">
      <c r="B2" s="2" t="s">
        <v>309</v>
      </c>
    </row>
    <row r="3" spans="2:4">
      <c r="B3" s="5" t="s">
        <v>310</v>
      </c>
      <c r="C3" s="10">
        <f>'11_DCF'!$C$24</f>
        <v>21446730.851986773</v>
      </c>
      <c r="D3" s="30" t="s">
        <v>311</v>
      </c>
    </row>
    <row r="5" spans="2:4">
      <c r="B5" s="5" t="s">
        <v>312</v>
      </c>
      <c r="C5" s="32">
        <v>9</v>
      </c>
      <c r="D5" s="30" t="s">
        <v>313</v>
      </c>
    </row>
    <row r="6" spans="2:4">
      <c r="B6" s="5" t="s">
        <v>314</v>
      </c>
      <c r="C6" s="10">
        <f>'(월간) 추정손익'!G9</f>
        <v>4176849.9235824477</v>
      </c>
    </row>
    <row r="7" spans="2:4">
      <c r="B7" s="5" t="s">
        <v>315</v>
      </c>
      <c r="C7" s="10">
        <f>C5*C6</f>
        <v>37591649.312242031</v>
      </c>
    </row>
    <row r="8" spans="2:4">
      <c r="B8" s="5" t="s">
        <v>316</v>
      </c>
      <c r="C8" s="10">
        <f>C7+'11_DCF'!C20-'11_DCF'!C22-'11_DCF'!C23</f>
        <v>22888649.312242031</v>
      </c>
    </row>
    <row r="10" spans="2:4">
      <c r="B10" s="5" t="s">
        <v>317</v>
      </c>
      <c r="C10" s="10">
        <v>9685185</v>
      </c>
      <c r="D10" s="30" t="s">
        <v>318</v>
      </c>
    </row>
    <row r="11" spans="2:4">
      <c r="B11" s="5" t="s">
        <v>319</v>
      </c>
      <c r="C11" s="8">
        <v>0.145063</v>
      </c>
      <c r="D11" s="30" t="s">
        <v>320</v>
      </c>
    </row>
    <row r="12" spans="2:4">
      <c r="B12" s="5" t="s">
        <v>321</v>
      </c>
      <c r="C12" s="12">
        <f>'10_WACC'!C11</f>
        <v>9.0393333333333339E-2</v>
      </c>
    </row>
    <row r="13" spans="2:4">
      <c r="B13" s="5" t="s">
        <v>322</v>
      </c>
      <c r="C13" s="8">
        <f>'11_DCF'!C16</f>
        <v>0.02</v>
      </c>
    </row>
    <row r="14" spans="2:4">
      <c r="B14" s="5" t="s">
        <v>323</v>
      </c>
      <c r="C14" s="10">
        <f>IFERROR(C10+(C11-C12)*C10/(C12-C13),0)</f>
        <v>17207002.912041858</v>
      </c>
    </row>
    <row r="16" spans="2:4">
      <c r="B16" s="6" t="s">
        <v>324</v>
      </c>
    </row>
    <row r="17" spans="2:3">
      <c r="B17" s="5" t="s">
        <v>325</v>
      </c>
      <c r="C17" s="10">
        <f>'11_DCF'!$C$24</f>
        <v>21446730.851986773</v>
      </c>
    </row>
    <row r="18" spans="2:3">
      <c r="B18" s="5" t="s">
        <v>316</v>
      </c>
      <c r="C18" s="10">
        <f>C8</f>
        <v>22888649.312242031</v>
      </c>
    </row>
    <row r="19" spans="2:3">
      <c r="B19" s="5" t="s">
        <v>326</v>
      </c>
      <c r="C19" s="10">
        <f>C14</f>
        <v>17207002.912041858</v>
      </c>
    </row>
    <row r="20" spans="2:3">
      <c r="B20" s="14" t="s">
        <v>327</v>
      </c>
      <c r="C20" s="17">
        <f>'10_WACC'!C21</f>
        <v>58497271.956</v>
      </c>
    </row>
  </sheetData>
  <phoneticPr fontId="10" type="noConversion"/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C19"/>
  <sheetViews>
    <sheetView showGridLines="0" workbookViewId="0"/>
  </sheetViews>
  <sheetFormatPr defaultRowHeight="17"/>
  <cols>
    <col min="1" max="1" width="3" customWidth="1"/>
    <col min="2" max="2" width="14" customWidth="1"/>
    <col min="3" max="3" width="64" customWidth="1"/>
  </cols>
  <sheetData>
    <row r="1" spans="2:3" ht="21">
      <c r="B1" s="1" t="s">
        <v>328</v>
      </c>
    </row>
    <row r="3" spans="2:3">
      <c r="B3" s="3" t="s">
        <v>329</v>
      </c>
      <c r="C3" s="3" t="s">
        <v>330</v>
      </c>
    </row>
    <row r="4" spans="2:3">
      <c r="B4" s="4" t="s">
        <v>51</v>
      </c>
      <c r="C4" s="5" t="s">
        <v>331</v>
      </c>
    </row>
    <row r="5" spans="2:3">
      <c r="B5" s="4" t="s">
        <v>321</v>
      </c>
      <c r="C5" s="5" t="s">
        <v>332</v>
      </c>
    </row>
    <row r="6" spans="2:3">
      <c r="B6" s="4" t="s">
        <v>333</v>
      </c>
      <c r="C6" s="5" t="s">
        <v>334</v>
      </c>
    </row>
    <row r="7" spans="2:3">
      <c r="B7" s="4" t="s">
        <v>335</v>
      </c>
      <c r="C7" s="5" t="s">
        <v>336</v>
      </c>
    </row>
    <row r="8" spans="2:3">
      <c r="B8" s="4" t="s">
        <v>337</v>
      </c>
      <c r="C8" s="5" t="s">
        <v>338</v>
      </c>
    </row>
    <row r="9" spans="2:3">
      <c r="B9" s="4" t="s">
        <v>339</v>
      </c>
      <c r="C9" s="5" t="s">
        <v>340</v>
      </c>
    </row>
    <row r="10" spans="2:3">
      <c r="B10" s="4" t="s">
        <v>341</v>
      </c>
      <c r="C10" s="5" t="s">
        <v>342</v>
      </c>
    </row>
    <row r="11" spans="2:3">
      <c r="B11" s="4" t="s">
        <v>343</v>
      </c>
      <c r="C11" s="5" t="s">
        <v>344</v>
      </c>
    </row>
    <row r="12" spans="2:3">
      <c r="B12" s="4" t="s">
        <v>345</v>
      </c>
      <c r="C12" s="5" t="s">
        <v>346</v>
      </c>
    </row>
    <row r="13" spans="2:3">
      <c r="B13" s="4" t="s">
        <v>142</v>
      </c>
      <c r="C13" s="5" t="s">
        <v>347</v>
      </c>
    </row>
    <row r="14" spans="2:3">
      <c r="B14" s="4" t="s">
        <v>348</v>
      </c>
      <c r="C14" s="5" t="s">
        <v>349</v>
      </c>
    </row>
    <row r="15" spans="2:3">
      <c r="B15" s="4" t="s">
        <v>350</v>
      </c>
      <c r="C15" s="5" t="s">
        <v>351</v>
      </c>
    </row>
    <row r="16" spans="2:3">
      <c r="B16" s="4" t="s">
        <v>352</v>
      </c>
      <c r="C16" s="5" t="s">
        <v>353</v>
      </c>
    </row>
    <row r="17" spans="2:3">
      <c r="B17" s="4" t="s">
        <v>354</v>
      </c>
      <c r="C17" s="5" t="s">
        <v>355</v>
      </c>
    </row>
    <row r="18" spans="2:3">
      <c r="B18" s="4" t="s">
        <v>356</v>
      </c>
      <c r="C18" s="5" t="s">
        <v>357</v>
      </c>
    </row>
    <row r="19" spans="2:3">
      <c r="B19" s="4" t="s">
        <v>358</v>
      </c>
      <c r="C19" s="5" t="s">
        <v>359</v>
      </c>
    </row>
  </sheetData>
  <phoneticPr fontId="10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60"/>
  <sheetViews>
    <sheetView showGridLines="0" tabSelected="1" topLeftCell="A27" workbookViewId="0">
      <selection activeCell="I48" sqref="I48"/>
    </sheetView>
  </sheetViews>
  <sheetFormatPr defaultRowHeight="17"/>
  <cols>
    <col min="1" max="1" width="3" customWidth="1"/>
    <col min="2" max="2" width="26" customWidth="1"/>
    <col min="3" max="3" width="13" customWidth="1"/>
    <col min="4" max="4" width="15" customWidth="1"/>
    <col min="5" max="10" width="12" customWidth="1"/>
  </cols>
  <sheetData>
    <row r="1" spans="2:5" ht="21">
      <c r="B1" s="1" t="s">
        <v>4</v>
      </c>
    </row>
    <row r="2" spans="2:5">
      <c r="B2" s="2" t="s">
        <v>28</v>
      </c>
    </row>
    <row r="4" spans="2:5">
      <c r="B4" s="6" t="s">
        <v>29</v>
      </c>
    </row>
    <row r="5" spans="2:5">
      <c r="B5" s="3" t="s">
        <v>30</v>
      </c>
      <c r="C5" s="3" t="s">
        <v>31</v>
      </c>
      <c r="D5" s="3" t="s">
        <v>32</v>
      </c>
      <c r="E5" s="3" t="s">
        <v>33</v>
      </c>
    </row>
    <row r="6" spans="2:5">
      <c r="B6" s="5" t="s">
        <v>34</v>
      </c>
      <c r="C6" s="7" t="s">
        <v>35</v>
      </c>
      <c r="D6" s="8">
        <f>'(월간) 추정손익'!P19</f>
        <v>0.02</v>
      </c>
      <c r="E6" s="9" t="s">
        <v>36</v>
      </c>
    </row>
    <row r="7" spans="2:5">
      <c r="B7" s="5" t="s">
        <v>37</v>
      </c>
      <c r="C7" s="7" t="s">
        <v>35</v>
      </c>
      <c r="D7" s="8">
        <f>'(월간) 추정손익'!P25</f>
        <v>0.151</v>
      </c>
      <c r="E7" s="9" t="s">
        <v>36</v>
      </c>
    </row>
    <row r="8" spans="2:5">
      <c r="B8" s="5" t="s">
        <v>38</v>
      </c>
      <c r="C8" s="7" t="s">
        <v>35</v>
      </c>
      <c r="D8" s="8">
        <f>'(월간) 추정손익'!P33</f>
        <v>0</v>
      </c>
      <c r="E8" s="9" t="s">
        <v>36</v>
      </c>
    </row>
    <row r="9" spans="2:5">
      <c r="B9" s="5" t="s">
        <v>39</v>
      </c>
      <c r="C9" s="7" t="s">
        <v>35</v>
      </c>
      <c r="D9" s="8">
        <f>'(월간) 추정손익'!P46</f>
        <v>0.14499999999999999</v>
      </c>
      <c r="E9" s="9" t="s">
        <v>36</v>
      </c>
    </row>
    <row r="10" spans="2:5">
      <c r="B10" s="5" t="s">
        <v>40</v>
      </c>
      <c r="C10" s="7" t="s">
        <v>35</v>
      </c>
      <c r="D10" s="8">
        <f>'(월간) 추정손익'!$D$27</f>
        <v>0.21896754997637849</v>
      </c>
      <c r="E10" s="9" t="s">
        <v>36</v>
      </c>
    </row>
    <row r="11" spans="2:5">
      <c r="B11" s="5" t="s">
        <v>41</v>
      </c>
      <c r="C11" s="7" t="s">
        <v>35</v>
      </c>
      <c r="D11" s="8">
        <f>'(월간) 추정손익'!$D$35</f>
        <v>0.41434359725940489</v>
      </c>
      <c r="E11" s="9" t="s">
        <v>36</v>
      </c>
    </row>
    <row r="12" spans="2:5">
      <c r="B12" s="5" t="s">
        <v>42</v>
      </c>
      <c r="C12" s="7" t="s">
        <v>35</v>
      </c>
      <c r="D12" s="8">
        <f>'(월간) 추정손익'!$D$28</f>
        <v>0.63100000000000001</v>
      </c>
      <c r="E12" s="9" t="s">
        <v>36</v>
      </c>
    </row>
    <row r="13" spans="2:5">
      <c r="B13" s="5" t="s">
        <v>43</v>
      </c>
      <c r="C13" s="7" t="s">
        <v>35</v>
      </c>
      <c r="D13" s="8">
        <f>'(월간) 추정손익'!P125</f>
        <v>2.7E-2</v>
      </c>
      <c r="E13" s="9" t="s">
        <v>36</v>
      </c>
    </row>
    <row r="15" spans="2:5">
      <c r="B15" s="6" t="s">
        <v>44</v>
      </c>
    </row>
    <row r="16" spans="2:5">
      <c r="B16" s="3" t="s">
        <v>30</v>
      </c>
      <c r="C16" s="3" t="s">
        <v>31</v>
      </c>
      <c r="D16" s="3" t="s">
        <v>32</v>
      </c>
      <c r="E16" s="3" t="s">
        <v>33</v>
      </c>
    </row>
    <row r="17" spans="2:5">
      <c r="B17" s="5" t="s">
        <v>45</v>
      </c>
      <c r="C17" s="7" t="s">
        <v>35</v>
      </c>
      <c r="D17" s="8">
        <f>IFERROR('(연간) Expenses'!F4/'(연간) Revenue'!F10,0)</f>
        <v>0.80004018143377797</v>
      </c>
      <c r="E17" s="9" t="s">
        <v>36</v>
      </c>
    </row>
    <row r="18" spans="2:5">
      <c r="B18" s="5" t="s">
        <v>46</v>
      </c>
      <c r="C18" s="7" t="s">
        <v>47</v>
      </c>
      <c r="D18" s="10">
        <f>'(월간) 추정손익'!$D$93</f>
        <v>124</v>
      </c>
      <c r="E18" s="9" t="s">
        <v>36</v>
      </c>
    </row>
    <row r="19" spans="2:5">
      <c r="B19" s="5" t="s">
        <v>48</v>
      </c>
      <c r="C19" s="7" t="s">
        <v>47</v>
      </c>
      <c r="D19" s="10">
        <f>'08_CapEx'!F7</f>
        <v>2050000</v>
      </c>
      <c r="E19" s="9" t="s">
        <v>36</v>
      </c>
    </row>
    <row r="20" spans="2:5">
      <c r="B20" s="5" t="s">
        <v>49</v>
      </c>
      <c r="C20" s="7" t="s">
        <v>50</v>
      </c>
      <c r="D20" s="11">
        <f>'02_가정'!$F$20</f>
        <v>218</v>
      </c>
      <c r="E20" s="9" t="s">
        <v>36</v>
      </c>
    </row>
    <row r="21" spans="2:5">
      <c r="B21" s="5" t="s">
        <v>51</v>
      </c>
      <c r="C21" s="7" t="s">
        <v>35</v>
      </c>
      <c r="D21" s="12">
        <f>'10_WACC'!C26</f>
        <v>7.705194629178938E-2</v>
      </c>
      <c r="E21" s="9" t="s">
        <v>36</v>
      </c>
    </row>
    <row r="22" spans="2:5">
      <c r="B22" s="5" t="s">
        <v>52</v>
      </c>
      <c r="C22" s="7" t="s">
        <v>35</v>
      </c>
      <c r="D22" s="12">
        <f>'11_DCF'!C16</f>
        <v>0.02</v>
      </c>
      <c r="E22" s="9" t="s">
        <v>36</v>
      </c>
    </row>
    <row r="24" spans="2:5">
      <c r="B24" s="6" t="s">
        <v>53</v>
      </c>
    </row>
    <row r="25" spans="2:5">
      <c r="B25" s="5" t="s">
        <v>54</v>
      </c>
      <c r="C25" s="7" t="s">
        <v>47</v>
      </c>
      <c r="D25" s="10">
        <f>'11_DCF'!C21</f>
        <v>44449730.851986773</v>
      </c>
    </row>
    <row r="26" spans="2:5">
      <c r="B26" s="5" t="s">
        <v>55</v>
      </c>
      <c r="C26" s="7" t="s">
        <v>47</v>
      </c>
      <c r="D26" s="10">
        <f>'11_DCF'!C24</f>
        <v>21446730.851986773</v>
      </c>
    </row>
    <row r="27" spans="2:5">
      <c r="B27" s="3" t="s">
        <v>56</v>
      </c>
      <c r="C27" s="7" t="s">
        <v>57</v>
      </c>
      <c r="D27" s="13">
        <f>'11_DCF'!C26</f>
        <v>415929.33041764976</v>
      </c>
    </row>
    <row r="28" spans="2:5">
      <c r="B28" s="5" t="s">
        <v>58</v>
      </c>
      <c r="C28" s="7" t="s">
        <v>57</v>
      </c>
      <c r="D28" s="10">
        <v>1137000</v>
      </c>
      <c r="E28" s="9" t="s">
        <v>36</v>
      </c>
    </row>
    <row r="29" spans="2:5">
      <c r="B29" s="14" t="s">
        <v>59</v>
      </c>
      <c r="C29" s="15" t="s">
        <v>60</v>
      </c>
      <c r="D29" s="16">
        <f>IFERROR('11_DCF'!C26/D28,0)</f>
        <v>0.3658129555124448</v>
      </c>
    </row>
    <row r="31" spans="2:5">
      <c r="B31" s="3" t="s">
        <v>61</v>
      </c>
      <c r="C31" s="7" t="s">
        <v>57</v>
      </c>
    </row>
    <row r="32" spans="2:5">
      <c r="B32" s="5" t="s">
        <v>62</v>
      </c>
      <c r="D32" s="10">
        <f>'11_DCF'!C26</f>
        <v>415929.33041764976</v>
      </c>
    </row>
    <row r="33" spans="2:10">
      <c r="B33" s="5" t="s">
        <v>63</v>
      </c>
      <c r="D33" s="10">
        <f>IFERROR('13_교차검증'!C19*1000000/'11_DCF'!C25,0)</f>
        <v>333705.74047359399</v>
      </c>
    </row>
    <row r="34" spans="2:10">
      <c r="B34" s="5" t="s">
        <v>64</v>
      </c>
      <c r="D34" s="10">
        <f>IFERROR('13_교차검증'!C18*1000000/'11_DCF'!C25,0)</f>
        <v>443893.32100576593</v>
      </c>
    </row>
    <row r="35" spans="2:10">
      <c r="B35" s="14" t="s">
        <v>65</v>
      </c>
      <c r="D35" s="17">
        <f>D28</f>
        <v>1137000</v>
      </c>
    </row>
    <row r="36" spans="2:10">
      <c r="B36" s="2" t="s">
        <v>66</v>
      </c>
    </row>
    <row r="38" spans="2:10">
      <c r="B38" s="6" t="s">
        <v>67</v>
      </c>
    </row>
    <row r="39" spans="2:10">
      <c r="B39" s="3" t="s">
        <v>30</v>
      </c>
      <c r="C39" s="3" t="s">
        <v>31</v>
      </c>
      <c r="D39" s="18">
        <f>'02_가정'!$C$4-1</f>
        <v>2024</v>
      </c>
      <c r="E39" s="18">
        <f>'02_가정'!$C$4</f>
        <v>2025</v>
      </c>
      <c r="F39" s="18">
        <f>'02_가정'!F6</f>
        <v>2026</v>
      </c>
      <c r="G39" s="18">
        <f>'02_가정'!G6</f>
        <v>2027</v>
      </c>
      <c r="H39" s="18">
        <f>'02_가정'!H6</f>
        <v>2028</v>
      </c>
      <c r="I39" s="18">
        <f>'02_가정'!I6</f>
        <v>2029</v>
      </c>
      <c r="J39" s="18">
        <f>'02_가정'!J6</f>
        <v>2030</v>
      </c>
    </row>
    <row r="40" spans="2:10">
      <c r="B40" s="5" t="s">
        <v>68</v>
      </c>
      <c r="C40" s="7" t="s">
        <v>47</v>
      </c>
      <c r="D40" s="10">
        <f>'(월간) 추정손익'!E4</f>
        <v>11240121</v>
      </c>
      <c r="E40" s="10">
        <f>'(월간) 추정손익'!F4</f>
        <v>26702901</v>
      </c>
      <c r="F40" s="10">
        <f>'(월간) 추정손익'!G4</f>
        <v>26865058.136804916</v>
      </c>
      <c r="G40" s="10">
        <f>'(월간) 추정손익'!H4</f>
        <v>28656254.778436549</v>
      </c>
      <c r="H40" s="10">
        <f>'(월간) 추정손익'!I4</f>
        <v>28747551.660540909</v>
      </c>
      <c r="I40" s="10">
        <f>'(월간) 추정손익'!J4</f>
        <v>28859205.126592517</v>
      </c>
      <c r="J40" s="10">
        <f>'(월간) 추정손익'!K4</f>
        <v>28993716.870432876</v>
      </c>
    </row>
    <row r="41" spans="2:10">
      <c r="B41" s="5" t="s">
        <v>69</v>
      </c>
      <c r="C41" s="7" t="s">
        <v>47</v>
      </c>
      <c r="D41" s="10">
        <f>'(월간) 추정손익'!E11</f>
        <v>1732072</v>
      </c>
      <c r="E41" s="10">
        <f>'(월간) 추정손익'!F11</f>
        <v>3089319</v>
      </c>
      <c r="F41" s="10">
        <f>'(월간) 추정손익'!G11</f>
        <v>3108080.3319157809</v>
      </c>
      <c r="G41" s="10">
        <f>'(월간) 추정손익'!H11</f>
        <v>3428464.0774329221</v>
      </c>
      <c r="H41" s="10">
        <f>'(월간) 추정손익'!I11</f>
        <v>3298612.7881186767</v>
      </c>
      <c r="I41" s="10">
        <f>'(월간) 추정손익'!J11</f>
        <v>3163450.4511461821</v>
      </c>
      <c r="J41" s="10">
        <f>'(월간) 추정손익'!K11</f>
        <v>3022706.0310688675</v>
      </c>
    </row>
    <row r="42" spans="2:10">
      <c r="B42" s="5" t="s">
        <v>70</v>
      </c>
      <c r="C42" s="7" t="s">
        <v>35</v>
      </c>
      <c r="D42" s="8">
        <f>'(월간) 추정손익'!E15</f>
        <v>0.15409727350799871</v>
      </c>
      <c r="E42" s="8">
        <f>'(월간) 추정손익'!F15</f>
        <v>0.11569226130149679</v>
      </c>
      <c r="F42" s="8">
        <f>'(월간) 추정손익'!G15</f>
        <v>0.1156922987506115</v>
      </c>
      <c r="G42" s="8">
        <f>'(월간) 추정손익'!H15</f>
        <v>0.11964103836809811</v>
      </c>
      <c r="H42" s="8">
        <f>'(월간) 추정손익'!I15</f>
        <v>0.11474412941559736</v>
      </c>
      <c r="I42" s="8">
        <f>'(월간) 추정손익'!J15</f>
        <v>0.10961668685154459</v>
      </c>
      <c r="J42" s="8">
        <f>'(월간) 추정손익'!K15</f>
        <v>0.10425383004796303</v>
      </c>
    </row>
    <row r="43" spans="2:10">
      <c r="B43" s="5" t="s">
        <v>71</v>
      </c>
      <c r="C43" s="7" t="s">
        <v>47</v>
      </c>
      <c r="D43" s="10">
        <f>'(월간) 추정손익'!E13</f>
        <v>1274804.9920000001</v>
      </c>
      <c r="E43" s="10">
        <f>'(월간) 추정손익'!F13</f>
        <v>2273738.784</v>
      </c>
      <c r="F43" s="10">
        <f>'(월간) 추정손익'!G13</f>
        <v>2287547.1242900146</v>
      </c>
      <c r="G43" s="10">
        <f>'(월간) 추정손익'!H13</f>
        <v>2523349.5609906306</v>
      </c>
      <c r="H43" s="10">
        <f>'(월간) 추정손익'!I13</f>
        <v>2427779.0120553458</v>
      </c>
      <c r="I43" s="10">
        <f>'(월간) 추정손익'!J13</f>
        <v>2328299.5320435902</v>
      </c>
      <c r="J43" s="10">
        <f>'(월간) 추정손익'!K13</f>
        <v>2224711.6388666863</v>
      </c>
    </row>
    <row r="44" spans="2:10">
      <c r="B44" s="14" t="s">
        <v>72</v>
      </c>
      <c r="C44" s="15" t="s">
        <v>47</v>
      </c>
      <c r="D44" s="19" t="s">
        <v>73</v>
      </c>
      <c r="E44" s="19" t="s">
        <v>73</v>
      </c>
      <c r="F44" s="17">
        <f>'11_DCF'!E11</f>
        <v>1281220.1546125105</v>
      </c>
      <c r="G44" s="17">
        <f>'11_DCF'!F11</f>
        <v>1502329.3507184968</v>
      </c>
      <c r="H44" s="17">
        <f>'11_DCF'!G11</f>
        <v>1644635.9142387998</v>
      </c>
      <c r="I44" s="17">
        <f>'11_DCF'!H11</f>
        <v>1993336.4386237375</v>
      </c>
      <c r="J44" s="17">
        <f>'11_DCF'!I11</f>
        <v>2268721.841959313</v>
      </c>
    </row>
    <row r="46" spans="2:10">
      <c r="B46" s="6" t="s">
        <v>74</v>
      </c>
    </row>
    <row r="47" spans="2:10">
      <c r="B47" s="3" t="s">
        <v>30</v>
      </c>
      <c r="C47" s="3" t="s">
        <v>31</v>
      </c>
      <c r="D47" s="18">
        <v>2022</v>
      </c>
      <c r="E47" s="18">
        <v>2023</v>
      </c>
      <c r="F47" s="18">
        <v>2024</v>
      </c>
      <c r="G47" s="18">
        <v>2025</v>
      </c>
    </row>
    <row r="48" spans="2:10">
      <c r="B48" s="5" t="s">
        <v>68</v>
      </c>
      <c r="C48" s="7" t="s">
        <v>47</v>
      </c>
      <c r="D48" s="10">
        <v>7060393</v>
      </c>
      <c r="E48" s="10">
        <v>7889687</v>
      </c>
      <c r="F48" s="10">
        <v>11240121</v>
      </c>
      <c r="G48" s="10">
        <v>26702901</v>
      </c>
    </row>
    <row r="49" spans="2:7">
      <c r="B49" s="5" t="s">
        <v>75</v>
      </c>
      <c r="C49" s="7" t="s">
        <v>47</v>
      </c>
      <c r="D49" s="10">
        <v>5548604</v>
      </c>
      <c r="E49" s="10">
        <v>6461535</v>
      </c>
      <c r="F49" s="10">
        <v>8370268</v>
      </c>
      <c r="G49" s="10">
        <v>21252441</v>
      </c>
    </row>
    <row r="50" spans="2:7">
      <c r="B50" s="3" t="s">
        <v>76</v>
      </c>
      <c r="C50" s="7" t="s">
        <v>47</v>
      </c>
      <c r="D50" s="13">
        <v>1511789</v>
      </c>
      <c r="E50" s="13">
        <v>1428152</v>
      </c>
      <c r="F50" s="13">
        <v>2869853</v>
      </c>
      <c r="G50" s="13">
        <v>5450461</v>
      </c>
    </row>
    <row r="51" spans="2:7">
      <c r="B51" s="3" t="s">
        <v>69</v>
      </c>
      <c r="C51" s="7" t="s">
        <v>47</v>
      </c>
      <c r="D51" s="13">
        <v>400802</v>
      </c>
      <c r="E51" s="13">
        <v>594337</v>
      </c>
      <c r="F51" s="13">
        <v>1732072</v>
      </c>
      <c r="G51" s="13">
        <v>3089320</v>
      </c>
    </row>
    <row r="52" spans="2:7">
      <c r="B52" s="14" t="s">
        <v>70</v>
      </c>
      <c r="C52" s="15" t="s">
        <v>35</v>
      </c>
      <c r="D52" s="20">
        <f>IFERROR(D51/D48,0)</f>
        <v>5.6767661516858907E-2</v>
      </c>
      <c r="E52" s="20">
        <f>IFERROR(E51/E48,0)</f>
        <v>7.5330871807715569E-2</v>
      </c>
      <c r="F52" s="20">
        <f>IFERROR(F51/F48,0)</f>
        <v>0.15409727350799871</v>
      </c>
      <c r="G52" s="20">
        <f>IFERROR(G51/G48,0)</f>
        <v>0.11569229875061141</v>
      </c>
    </row>
    <row r="53" spans="2:7">
      <c r="B53" s="2" t="s">
        <v>77</v>
      </c>
    </row>
    <row r="55" spans="2:7">
      <c r="B55" s="6" t="s">
        <v>78</v>
      </c>
    </row>
    <row r="56" spans="2:7">
      <c r="B56" s="3" t="s">
        <v>30</v>
      </c>
      <c r="C56" s="3" t="s">
        <v>79</v>
      </c>
      <c r="D56" s="3" t="s">
        <v>80</v>
      </c>
    </row>
    <row r="57" spans="2:7">
      <c r="B57" s="5" t="s">
        <v>68</v>
      </c>
      <c r="C57" s="10">
        <f>'(월간) 추정손익'!F4</f>
        <v>26702901</v>
      </c>
      <c r="D57" s="10">
        <f>'(월간) 추정손익'!G4</f>
        <v>26865058.136804916</v>
      </c>
    </row>
    <row r="58" spans="2:7">
      <c r="B58" s="5" t="s">
        <v>81</v>
      </c>
      <c r="C58" s="8">
        <f>'(월간) 추정손익'!F14</f>
        <v>1.3756773614803612</v>
      </c>
      <c r="D58" s="8">
        <f>'(월간) 추정손익'!G14</f>
        <v>6.0726412012281905E-3</v>
      </c>
    </row>
    <row r="59" spans="2:7">
      <c r="B59" s="5" t="s">
        <v>70</v>
      </c>
      <c r="C59" s="8">
        <f>'(월간) 추정손익'!F15</f>
        <v>0.11569226130149679</v>
      </c>
      <c r="D59" s="8">
        <f>'(월간) 추정손익'!G15</f>
        <v>0.1156922987506115</v>
      </c>
    </row>
    <row r="60" spans="2:7">
      <c r="B60" s="14" t="s">
        <v>82</v>
      </c>
      <c r="C60" s="19" t="str">
        <f>IF(D58&lt;0,"추정 첫해가 직전 실적을 하회하므로 가정 재점검","양호")</f>
        <v>양호</v>
      </c>
    </row>
  </sheetData>
  <phoneticPr fontId="10" type="noConversion"/>
  <hyperlinks>
    <hyperlink ref="E6" r:id="rId1" xr:uid="{00000000-0004-0000-0100-000000000000}"/>
    <hyperlink ref="E7" r:id="rId2" xr:uid="{00000000-0004-0000-0100-000001000000}"/>
    <hyperlink ref="E8" r:id="rId3" xr:uid="{00000000-0004-0000-0100-000002000000}"/>
    <hyperlink ref="E9" r:id="rId4" xr:uid="{00000000-0004-0000-0100-000003000000}"/>
    <hyperlink ref="E10" r:id="rId5" xr:uid="{00000000-0004-0000-0100-000004000000}"/>
    <hyperlink ref="E11" r:id="rId6" xr:uid="{00000000-0004-0000-0100-000005000000}"/>
    <hyperlink ref="E12" r:id="rId7" xr:uid="{00000000-0004-0000-0100-000006000000}"/>
    <hyperlink ref="E13" r:id="rId8" xr:uid="{00000000-0004-0000-0100-000007000000}"/>
    <hyperlink ref="E17" r:id="rId9" xr:uid="{00000000-0004-0000-0100-000008000000}"/>
    <hyperlink ref="E18" r:id="rId10" xr:uid="{00000000-0004-0000-0100-000009000000}"/>
    <hyperlink ref="E19" r:id="rId11" xr:uid="{00000000-0004-0000-0100-00000A000000}"/>
    <hyperlink ref="E20" r:id="rId12" xr:uid="{00000000-0004-0000-0100-00000B000000}"/>
    <hyperlink ref="E21" r:id="rId13" xr:uid="{00000000-0004-0000-0100-00000C000000}"/>
    <hyperlink ref="E22" r:id="rId14" xr:uid="{00000000-0004-0000-0100-00000D000000}"/>
    <hyperlink ref="E28" r:id="rId15" xr:uid="{00000000-0004-0000-0100-00000E000000}"/>
  </hyperlinks>
  <pageMargins left="0.75" right="0.75" top="1" bottom="1" header="0.5" footer="0.5"/>
  <pageSetup paperSize="9" orientation="portrait" r:id="rId16"/>
  <drawing r:id="rId1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J23"/>
  <sheetViews>
    <sheetView showGridLines="0" workbookViewId="0"/>
  </sheetViews>
  <sheetFormatPr defaultRowHeight="17"/>
  <cols>
    <col min="1" max="1" width="3" customWidth="1"/>
    <col min="2" max="2" width="10" customWidth="1"/>
    <col min="3" max="3" width="22" customWidth="1"/>
    <col min="4" max="4" width="46" customWidth="1"/>
    <col min="5" max="5" width="8" customWidth="1"/>
    <col min="6" max="10" width="10" customWidth="1"/>
  </cols>
  <sheetData>
    <row r="1" spans="2:10" ht="21">
      <c r="B1" s="1" t="s">
        <v>83</v>
      </c>
    </row>
    <row r="2" spans="2:10">
      <c r="B2" s="2" t="s">
        <v>84</v>
      </c>
    </row>
    <row r="4" spans="2:10">
      <c r="C4" s="21">
        <v>2025</v>
      </c>
      <c r="D4" s="22" t="s">
        <v>85</v>
      </c>
      <c r="E4" s="21">
        <v>2</v>
      </c>
      <c r="F4" s="23" t="str">
        <f>CHOOSE($E$4,"보수","기준","공격")</f>
        <v>기준</v>
      </c>
    </row>
    <row r="6" spans="2:10">
      <c r="B6" s="3" t="s">
        <v>86</v>
      </c>
      <c r="C6" s="3" t="s">
        <v>83</v>
      </c>
      <c r="D6" s="3" t="s">
        <v>87</v>
      </c>
      <c r="E6" s="3" t="s">
        <v>36</v>
      </c>
      <c r="F6" s="18">
        <f>$C$4+1</f>
        <v>2026</v>
      </c>
      <c r="G6" s="18">
        <f>$C$4+2</f>
        <v>2027</v>
      </c>
      <c r="H6" s="18">
        <f>$C$4+3</f>
        <v>2028</v>
      </c>
      <c r="I6" s="18">
        <f>$C$4+4</f>
        <v>2029</v>
      </c>
      <c r="J6" s="18">
        <f>$C$4+5</f>
        <v>2030</v>
      </c>
    </row>
    <row r="7" spans="2:10">
      <c r="B7" s="5" t="s">
        <v>88</v>
      </c>
      <c r="C7" s="4" t="s">
        <v>89</v>
      </c>
      <c r="D7" s="5" t="s">
        <v>90</v>
      </c>
      <c r="E7" s="9" t="s">
        <v>36</v>
      </c>
      <c r="F7" s="8">
        <v>2.7E-2</v>
      </c>
      <c r="G7" s="8">
        <v>2.7E-2</v>
      </c>
      <c r="H7" s="8">
        <v>2.7E-2</v>
      </c>
      <c r="I7" s="8">
        <v>2.7E-2</v>
      </c>
      <c r="J7" s="8">
        <v>2.7E-2</v>
      </c>
    </row>
    <row r="8" spans="2:10">
      <c r="B8" s="5" t="s">
        <v>88</v>
      </c>
      <c r="C8" s="4" t="s">
        <v>91</v>
      </c>
      <c r="D8" s="5" t="s">
        <v>92</v>
      </c>
      <c r="E8" s="9" t="s">
        <v>36</v>
      </c>
      <c r="F8" s="8">
        <v>3.4000000000000002E-2</v>
      </c>
      <c r="G8" s="8">
        <v>3.4000000000000002E-2</v>
      </c>
      <c r="H8" s="8">
        <v>3.4000000000000002E-2</v>
      </c>
      <c r="I8" s="8">
        <v>3.4000000000000002E-2</v>
      </c>
      <c r="J8" s="8">
        <v>3.4000000000000002E-2</v>
      </c>
    </row>
    <row r="9" spans="2:10">
      <c r="B9" s="5" t="s">
        <v>88</v>
      </c>
      <c r="C9" s="4" t="s">
        <v>93</v>
      </c>
      <c r="D9" s="5" t="s">
        <v>94</v>
      </c>
      <c r="E9" s="9" t="s">
        <v>36</v>
      </c>
      <c r="F9" s="8">
        <v>0.26400000000000001</v>
      </c>
      <c r="G9" s="8">
        <v>0.26400000000000001</v>
      </c>
      <c r="H9" s="8">
        <v>0.26400000000000001</v>
      </c>
      <c r="I9" s="8">
        <v>0.26400000000000001</v>
      </c>
      <c r="J9" s="8">
        <v>0.26400000000000001</v>
      </c>
    </row>
    <row r="10" spans="2:10">
      <c r="B10" s="5" t="s">
        <v>88</v>
      </c>
      <c r="C10" s="4" t="s">
        <v>95</v>
      </c>
      <c r="D10" s="5" t="s">
        <v>96</v>
      </c>
      <c r="E10" s="9" t="s">
        <v>36</v>
      </c>
      <c r="F10" s="12">
        <v>4.1700000000000001E-2</v>
      </c>
      <c r="G10" s="12">
        <v>4.1700000000000001E-2</v>
      </c>
      <c r="H10" s="12">
        <v>4.1700000000000001E-2</v>
      </c>
      <c r="I10" s="12">
        <v>4.1700000000000001E-2</v>
      </c>
      <c r="J10" s="12">
        <v>4.1700000000000001E-2</v>
      </c>
    </row>
    <row r="11" spans="2:10">
      <c r="B11" s="5" t="s">
        <v>88</v>
      </c>
      <c r="C11" s="4" t="s">
        <v>97</v>
      </c>
      <c r="D11" s="5" t="s">
        <v>98</v>
      </c>
      <c r="E11" s="9" t="s">
        <v>36</v>
      </c>
      <c r="F11" s="8">
        <v>0.08</v>
      </c>
      <c r="G11" s="8">
        <v>0.08</v>
      </c>
      <c r="H11" s="8">
        <v>0.08</v>
      </c>
      <c r="I11" s="8">
        <v>0.08</v>
      </c>
      <c r="J11" s="8">
        <v>0.08</v>
      </c>
    </row>
    <row r="12" spans="2:10">
      <c r="B12" s="5" t="s">
        <v>68</v>
      </c>
      <c r="C12" s="4" t="s">
        <v>99</v>
      </c>
      <c r="D12" s="5" t="s">
        <v>100</v>
      </c>
      <c r="E12" s="9" t="s">
        <v>36</v>
      </c>
      <c r="F12" s="8">
        <v>0.01</v>
      </c>
      <c r="G12" s="8">
        <v>0.01</v>
      </c>
      <c r="H12" s="8">
        <v>0.01</v>
      </c>
      <c r="I12" s="8">
        <v>0.01</v>
      </c>
      <c r="J12" s="8">
        <v>0.01</v>
      </c>
    </row>
    <row r="13" spans="2:10">
      <c r="B13" s="5" t="s">
        <v>68</v>
      </c>
      <c r="C13" s="4" t="s">
        <v>101</v>
      </c>
      <c r="D13" s="5" t="s">
        <v>102</v>
      </c>
      <c r="E13" s="9" t="s">
        <v>36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</row>
    <row r="14" spans="2:10">
      <c r="B14" s="5" t="s">
        <v>68</v>
      </c>
      <c r="C14" s="4" t="s">
        <v>42</v>
      </c>
      <c r="D14" s="5" t="s">
        <v>103</v>
      </c>
      <c r="E14" s="9" t="s">
        <v>36</v>
      </c>
      <c r="F14" s="8">
        <v>0.63100000000000001</v>
      </c>
      <c r="G14" s="8">
        <v>0.63100000000000001</v>
      </c>
      <c r="H14" s="8">
        <v>0.63100000000000001</v>
      </c>
      <c r="I14" s="8">
        <v>0.63100000000000001</v>
      </c>
      <c r="J14" s="8">
        <v>0.63100000000000001</v>
      </c>
    </row>
    <row r="15" spans="2:10">
      <c r="B15" s="5" t="s">
        <v>104</v>
      </c>
      <c r="C15" s="4" t="s">
        <v>105</v>
      </c>
      <c r="D15" s="5" t="s">
        <v>106</v>
      </c>
      <c r="E15" s="9" t="s">
        <v>36</v>
      </c>
      <c r="F15" s="8">
        <v>7.4999999999999997E-2</v>
      </c>
      <c r="G15" s="8">
        <v>7.4999999999999997E-2</v>
      </c>
      <c r="H15" s="8">
        <v>7.4999999999999997E-2</v>
      </c>
      <c r="I15" s="8">
        <v>7.4999999999999997E-2</v>
      </c>
      <c r="J15" s="8">
        <v>7.4999999999999997E-2</v>
      </c>
    </row>
    <row r="16" spans="2:10">
      <c r="B16" s="5" t="s">
        <v>107</v>
      </c>
      <c r="C16" s="4" t="s">
        <v>108</v>
      </c>
      <c r="D16" s="5" t="s">
        <v>109</v>
      </c>
      <c r="E16" s="9" t="s">
        <v>36</v>
      </c>
      <c r="F16" s="10">
        <v>42</v>
      </c>
      <c r="G16" s="10">
        <v>42</v>
      </c>
      <c r="H16" s="10">
        <v>42</v>
      </c>
      <c r="I16" s="10">
        <v>42</v>
      </c>
      <c r="J16" s="10">
        <v>42</v>
      </c>
    </row>
    <row r="17" spans="2:10">
      <c r="B17" s="5" t="s">
        <v>107</v>
      </c>
      <c r="C17" s="4" t="s">
        <v>110</v>
      </c>
      <c r="D17" s="5" t="s">
        <v>111</v>
      </c>
      <c r="E17" s="9" t="s">
        <v>36</v>
      </c>
      <c r="F17" s="10">
        <v>133</v>
      </c>
      <c r="G17" s="10">
        <v>133</v>
      </c>
      <c r="H17" s="10">
        <v>133</v>
      </c>
      <c r="I17" s="10">
        <v>133</v>
      </c>
      <c r="J17" s="10">
        <v>133</v>
      </c>
    </row>
    <row r="18" spans="2:10">
      <c r="B18" s="5" t="s">
        <v>107</v>
      </c>
      <c r="C18" s="4" t="s">
        <v>112</v>
      </c>
      <c r="D18" s="5" t="s">
        <v>113</v>
      </c>
      <c r="E18" s="9" t="s">
        <v>36</v>
      </c>
      <c r="F18" s="10">
        <v>37</v>
      </c>
      <c r="G18" s="10">
        <v>37</v>
      </c>
      <c r="H18" s="10">
        <v>37</v>
      </c>
      <c r="I18" s="10">
        <v>37</v>
      </c>
      <c r="J18" s="10">
        <v>37</v>
      </c>
    </row>
    <row r="19" spans="2:10">
      <c r="B19" s="5" t="s">
        <v>107</v>
      </c>
      <c r="C19" s="4" t="s">
        <v>114</v>
      </c>
      <c r="D19" s="5" t="s">
        <v>115</v>
      </c>
      <c r="E19" s="9" t="s">
        <v>36</v>
      </c>
      <c r="F19" s="10">
        <v>90</v>
      </c>
      <c r="G19" s="10">
        <v>90</v>
      </c>
      <c r="H19" s="10">
        <v>90</v>
      </c>
      <c r="I19" s="10">
        <v>90</v>
      </c>
      <c r="J19" s="10">
        <v>90</v>
      </c>
    </row>
    <row r="20" spans="2:10">
      <c r="B20" s="5" t="s">
        <v>107</v>
      </c>
      <c r="C20" s="4" t="s">
        <v>49</v>
      </c>
      <c r="D20" s="5" t="s">
        <v>116</v>
      </c>
      <c r="E20" s="9" t="s">
        <v>36</v>
      </c>
      <c r="F20" s="10">
        <v>218</v>
      </c>
      <c r="G20" s="10">
        <v>218</v>
      </c>
      <c r="H20" s="10">
        <v>218</v>
      </c>
      <c r="I20" s="10">
        <v>218</v>
      </c>
      <c r="J20" s="10">
        <v>218</v>
      </c>
    </row>
    <row r="21" spans="2:10">
      <c r="B21" s="5" t="s">
        <v>117</v>
      </c>
      <c r="C21" s="4" t="s">
        <v>118</v>
      </c>
      <c r="D21" s="5" t="s">
        <v>119</v>
      </c>
      <c r="E21" s="9" t="s">
        <v>36</v>
      </c>
      <c r="F21" s="8">
        <v>4.4999999999999998E-2</v>
      </c>
      <c r="G21" s="8">
        <v>4.4999999999999998E-2</v>
      </c>
      <c r="H21" s="8">
        <v>4.4999999999999998E-2</v>
      </c>
      <c r="I21" s="8">
        <v>4.4999999999999998E-2</v>
      </c>
      <c r="J21" s="8">
        <v>4.4999999999999998E-2</v>
      </c>
    </row>
    <row r="22" spans="2:10">
      <c r="B22" s="5" t="s">
        <v>117</v>
      </c>
      <c r="C22" s="4" t="s">
        <v>120</v>
      </c>
      <c r="D22" s="5" t="s">
        <v>121</v>
      </c>
      <c r="E22" s="9" t="s">
        <v>36</v>
      </c>
      <c r="F22" s="10">
        <v>15</v>
      </c>
      <c r="G22" s="10">
        <v>15</v>
      </c>
      <c r="H22" s="10">
        <v>15</v>
      </c>
      <c r="I22" s="10">
        <v>15</v>
      </c>
      <c r="J22" s="10">
        <v>15</v>
      </c>
    </row>
    <row r="23" spans="2:10">
      <c r="B23" s="5" t="s">
        <v>88</v>
      </c>
      <c r="C23" s="4" t="s">
        <v>122</v>
      </c>
      <c r="D23" s="5" t="s">
        <v>123</v>
      </c>
      <c r="E23" s="9" t="s">
        <v>36</v>
      </c>
      <c r="F23" s="8">
        <v>0.02</v>
      </c>
      <c r="G23" s="8">
        <v>0.02</v>
      </c>
      <c r="H23" s="8">
        <v>0.02</v>
      </c>
      <c r="I23" s="8">
        <v>0.02</v>
      </c>
      <c r="J23" s="8">
        <v>0.02</v>
      </c>
    </row>
  </sheetData>
  <phoneticPr fontId="10" type="noConversion"/>
  <dataValidations count="1">
    <dataValidation type="list" sqref="E4" xr:uid="{00000000-0002-0000-0200-000000000000}">
      <formula1>"1,2,3"</formula1>
    </dataValidation>
  </dataValidations>
  <hyperlinks>
    <hyperlink ref="E7" r:id="rId1" xr:uid="{00000000-0004-0000-0200-000000000000}"/>
    <hyperlink ref="E8" r:id="rId2" xr:uid="{00000000-0004-0000-0200-000001000000}"/>
    <hyperlink ref="E9" r:id="rId3" xr:uid="{00000000-0004-0000-0200-000002000000}"/>
    <hyperlink ref="E10" r:id="rId4" xr:uid="{00000000-0004-0000-0200-000003000000}"/>
    <hyperlink ref="E11" r:id="rId5" xr:uid="{00000000-0004-0000-0200-000004000000}"/>
    <hyperlink ref="E12" r:id="rId6" xr:uid="{00000000-0004-0000-0200-000005000000}"/>
    <hyperlink ref="E13" r:id="rId7" xr:uid="{00000000-0004-0000-0200-000006000000}"/>
    <hyperlink ref="E14" r:id="rId8" xr:uid="{00000000-0004-0000-0200-000007000000}"/>
    <hyperlink ref="E15" r:id="rId9" xr:uid="{00000000-0004-0000-0200-000008000000}"/>
    <hyperlink ref="E16" r:id="rId10" xr:uid="{00000000-0004-0000-0200-000009000000}"/>
    <hyperlink ref="E17" r:id="rId11" xr:uid="{00000000-0004-0000-0200-00000A000000}"/>
    <hyperlink ref="E18" r:id="rId12" xr:uid="{00000000-0004-0000-0200-00000B000000}"/>
    <hyperlink ref="E19" r:id="rId13" xr:uid="{00000000-0004-0000-0200-00000C000000}"/>
    <hyperlink ref="E20" r:id="rId14" xr:uid="{00000000-0004-0000-0200-00000D000000}"/>
    <hyperlink ref="E21" r:id="rId15" xr:uid="{00000000-0004-0000-0200-00000E000000}"/>
    <hyperlink ref="E22" r:id="rId16" xr:uid="{00000000-0004-0000-0200-00000F000000}"/>
    <hyperlink ref="E23" r:id="rId17" xr:uid="{00000000-0004-0000-0200-000010000000}"/>
  </hyperlink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J10"/>
  <sheetViews>
    <sheetView showGridLines="0" workbookViewId="0"/>
  </sheetViews>
  <sheetFormatPr defaultRowHeight="17"/>
  <cols>
    <col min="1" max="1" width="3" customWidth="1"/>
    <col min="2" max="2" width="18" customWidth="1"/>
    <col min="3" max="3" width="8" customWidth="1"/>
    <col min="4" max="10" width="12" customWidth="1"/>
  </cols>
  <sheetData>
    <row r="1" spans="2:10" ht="21">
      <c r="B1" s="1" t="s">
        <v>124</v>
      </c>
    </row>
    <row r="2" spans="2:10">
      <c r="B2" s="2" t="s">
        <v>9</v>
      </c>
    </row>
    <row r="3" spans="2:10">
      <c r="B3" s="3" t="s">
        <v>125</v>
      </c>
      <c r="C3" s="3" t="s">
        <v>31</v>
      </c>
      <c r="D3" s="18">
        <f>'02_가정'!$C$4-1</f>
        <v>2024</v>
      </c>
      <c r="E3" s="18">
        <f>'02_가정'!$C$4</f>
        <v>2025</v>
      </c>
      <c r="F3" s="18">
        <f>'02_가정'!F6</f>
        <v>2026</v>
      </c>
      <c r="G3" s="18">
        <f>'02_가정'!G6</f>
        <v>2027</v>
      </c>
      <c r="H3" s="18">
        <f>'02_가정'!H6</f>
        <v>2028</v>
      </c>
      <c r="I3" s="18">
        <f>'02_가정'!I6</f>
        <v>2029</v>
      </c>
      <c r="J3" s="18">
        <f>'02_가정'!J6</f>
        <v>2030</v>
      </c>
    </row>
    <row r="4" spans="2:10">
      <c r="B4" s="5" t="s">
        <v>126</v>
      </c>
      <c r="C4" s="7" t="s">
        <v>47</v>
      </c>
      <c r="D4" s="10">
        <v>1801251</v>
      </c>
      <c r="E4" s="10">
        <v>2519663</v>
      </c>
      <c r="F4" s="10">
        <f>SUM('(월간) 추정손익'!E24:P24)</f>
        <v>2526004.1518833335</v>
      </c>
      <c r="G4" s="10">
        <f>SUM('(월간) 추정손익'!Q24:AB24)</f>
        <v>2602289.4772702097</v>
      </c>
      <c r="H4" s="10">
        <f>SUM('(월간) 추정손익'!AC24:AN24)</f>
        <v>2680878.6194837703</v>
      </c>
      <c r="I4" s="10">
        <f>SUM('(월간) 추정손익'!AO24:AZ24)</f>
        <v>2761841.1537921787</v>
      </c>
      <c r="J4" s="10">
        <f>SUM('(월간) 추정손익'!BA24:BL24)</f>
        <v>2845248.7566367029</v>
      </c>
    </row>
    <row r="5" spans="2:10">
      <c r="B5" s="5" t="s">
        <v>127</v>
      </c>
      <c r="C5" s="7" t="s">
        <v>47</v>
      </c>
      <c r="D5" s="10">
        <v>8608452</v>
      </c>
      <c r="E5" s="10">
        <v>10383157</v>
      </c>
      <c r="F5" s="10">
        <f>SUM('(월간) 추정손익'!E32:P32)</f>
        <v>10530018.296087833</v>
      </c>
      <c r="G5" s="10">
        <f>SUM('(월간) 추정손익'!Q32:AB32)</f>
        <v>12136313.32647812</v>
      </c>
      <c r="H5" s="10">
        <f>SUM('(월간) 추정손익'!AC32:AN32)</f>
        <v>12026310.879535777</v>
      </c>
      <c r="I5" s="10">
        <f>SUM('(월간) 추정손익'!AO32:AZ32)</f>
        <v>11918085.446048252</v>
      </c>
      <c r="J5" s="10">
        <f>SUM('(월간) 추정손익'!BA32:BL32)</f>
        <v>11811610.058366248</v>
      </c>
    </row>
    <row r="6" spans="2:10">
      <c r="B6" s="5" t="s">
        <v>128</v>
      </c>
      <c r="C6" s="7" t="s">
        <v>47</v>
      </c>
      <c r="D6" s="10">
        <v>73064</v>
      </c>
      <c r="E6" s="10">
        <v>14558445</v>
      </c>
      <c r="F6" s="10">
        <f>SUM('(월간) 추정손익'!E39:P39)</f>
        <v>14558444.999999998</v>
      </c>
      <c r="G6" s="10">
        <f>SUM('(월간) 추정손익'!Q39:AB39)</f>
        <v>14558444.999999998</v>
      </c>
      <c r="H6" s="10">
        <f>SUM('(월간) 추정손익'!AC39:AN39)</f>
        <v>14558444.999999998</v>
      </c>
      <c r="I6" s="10">
        <f>SUM('(월간) 추정손익'!AO39:AZ39)</f>
        <v>14558444.999999998</v>
      </c>
      <c r="J6" s="10">
        <f>SUM('(월간) 추정손익'!BA39:BL39)</f>
        <v>14558444.999999998</v>
      </c>
    </row>
    <row r="7" spans="2:10">
      <c r="B7" s="5" t="s">
        <v>129</v>
      </c>
      <c r="C7" s="7" t="s">
        <v>47</v>
      </c>
      <c r="D7" s="10">
        <v>587215</v>
      </c>
      <c r="E7" s="10">
        <v>662696</v>
      </c>
      <c r="F7" s="10">
        <f>SUM('(월간) 추정손익'!E45:P45)</f>
        <v>666739.27396999963</v>
      </c>
      <c r="G7" s="10">
        <f>SUM('(월간) 추정손익'!Q45:AB45)</f>
        <v>715554.58991371328</v>
      </c>
      <c r="H7" s="10">
        <f>SUM('(월간) 추정손익'!AC45:AN45)</f>
        <v>767943.91921424586</v>
      </c>
      <c r="I7" s="10">
        <f>SUM('(월간) 추정손익'!AO45:AZ45)</f>
        <v>824168.93325951661</v>
      </c>
      <c r="J7" s="10">
        <f>SUM('(월간) 추정손익'!BA45:BL45)</f>
        <v>884510.46170811204</v>
      </c>
    </row>
    <row r="8" spans="2:10">
      <c r="B8" s="5" t="s">
        <v>130</v>
      </c>
      <c r="C8" s="7" t="s">
        <v>47</v>
      </c>
      <c r="D8" s="10">
        <v>169992</v>
      </c>
      <c r="E8" s="10">
        <v>335031</v>
      </c>
      <c r="F8" s="10">
        <f>SUM('(월간) 추정손익'!E51:P51)</f>
        <v>339942.41486374999</v>
      </c>
      <c r="G8" s="10">
        <f>SUM('(월간) 추정손익'!Q51:AB51)</f>
        <v>399743.3847745065</v>
      </c>
      <c r="H8" s="10">
        <f>SUM('(월간) 추정손익'!AC51:AN51)</f>
        <v>470064.24230711383</v>
      </c>
      <c r="I8" s="10">
        <f>SUM('(월간) 추정손익'!AO51:AZ51)</f>
        <v>552755.59349256987</v>
      </c>
      <c r="J8" s="10">
        <f>SUM('(월간) 추정손익'!BA51:BL51)</f>
        <v>649993.59372181515</v>
      </c>
    </row>
    <row r="9" spans="2:10">
      <c r="B9" s="5" t="s">
        <v>131</v>
      </c>
      <c r="C9" s="7" t="s">
        <v>47</v>
      </c>
      <c r="D9" s="10">
        <v>147</v>
      </c>
      <c r="E9" s="10">
        <v>-1756091</v>
      </c>
      <c r="F9" s="10">
        <f>SUM('(월간) 추정손익'!E53:P53)</f>
        <v>-1756091.0000000002</v>
      </c>
      <c r="G9" s="10">
        <f>SUM('(월간) 추정손익'!Q53:AB53)</f>
        <v>-1756091.0000000002</v>
      </c>
      <c r="H9" s="10">
        <f>SUM('(월간) 추정손익'!AC53:AN53)</f>
        <v>-1756091.0000000002</v>
      </c>
      <c r="I9" s="10">
        <f>SUM('(월간) 추정손익'!AO53:AZ53)</f>
        <v>-1756091.0000000002</v>
      </c>
      <c r="J9" s="10">
        <f>SUM('(월간) 추정손익'!BA53:BL53)</f>
        <v>-1756091.0000000002</v>
      </c>
    </row>
    <row r="10" spans="2:10">
      <c r="B10" s="24" t="s">
        <v>132</v>
      </c>
      <c r="C10" s="15" t="s">
        <v>47</v>
      </c>
      <c r="D10" s="25">
        <f t="shared" ref="D10:J10" si="0">D4+D5+D6+D7+D8+D9</f>
        <v>11240121</v>
      </c>
      <c r="E10" s="25">
        <f t="shared" si="0"/>
        <v>26702901</v>
      </c>
      <c r="F10" s="25">
        <f t="shared" si="0"/>
        <v>26865058.136804916</v>
      </c>
      <c r="G10" s="25">
        <f t="shared" si="0"/>
        <v>28656254.778436549</v>
      </c>
      <c r="H10" s="25">
        <f t="shared" si="0"/>
        <v>28747551.660540909</v>
      </c>
      <c r="I10" s="25">
        <f t="shared" si="0"/>
        <v>28859205.126592517</v>
      </c>
      <c r="J10" s="25">
        <f t="shared" si="0"/>
        <v>28993716.870432876</v>
      </c>
    </row>
  </sheetData>
  <phoneticPr fontId="10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J9"/>
  <sheetViews>
    <sheetView showGridLines="0" workbookViewId="0">
      <selection activeCell="J5" sqref="J5"/>
    </sheetView>
  </sheetViews>
  <sheetFormatPr defaultRowHeight="17"/>
  <cols>
    <col min="1" max="1" width="3" customWidth="1"/>
    <col min="2" max="2" width="18" customWidth="1"/>
    <col min="3" max="3" width="8" customWidth="1"/>
    <col min="4" max="10" width="12" customWidth="1"/>
  </cols>
  <sheetData>
    <row r="1" spans="2:10" ht="21">
      <c r="B1" s="1" t="s">
        <v>133</v>
      </c>
    </row>
    <row r="2" spans="2:10">
      <c r="B2" s="2" t="s">
        <v>11</v>
      </c>
    </row>
    <row r="3" spans="2:10">
      <c r="B3" s="3" t="s">
        <v>125</v>
      </c>
      <c r="C3" s="3" t="s">
        <v>31</v>
      </c>
      <c r="D3" s="18">
        <f>'02_가정'!$C$4-1</f>
        <v>2024</v>
      </c>
      <c r="E3" s="18">
        <f>'02_가정'!$C$4</f>
        <v>2025</v>
      </c>
      <c r="F3" s="18">
        <f>'02_가정'!F6</f>
        <v>2026</v>
      </c>
      <c r="G3" s="18">
        <f>'02_가정'!G6</f>
        <v>2027</v>
      </c>
      <c r="H3" s="18">
        <f>'02_가정'!H6</f>
        <v>2028</v>
      </c>
      <c r="I3" s="18">
        <f>'02_가정'!I6</f>
        <v>2029</v>
      </c>
      <c r="J3" s="18">
        <f>'02_가정'!J6</f>
        <v>2030</v>
      </c>
    </row>
    <row r="4" spans="2:10">
      <c r="B4" s="5" t="s">
        <v>75</v>
      </c>
      <c r="C4" s="7" t="s">
        <v>47</v>
      </c>
      <c r="D4" s="10">
        <v>8370268</v>
      </c>
      <c r="E4" s="10">
        <v>21252441</v>
      </c>
      <c r="F4" s="10">
        <f>SUM('(월간) 추정손익'!E89:P89)</f>
        <v>21493125.9859984</v>
      </c>
      <c r="G4" s="10">
        <f>SUM('(월간) 추정손익'!Q89:AB89)</f>
        <v>22804748.91111844</v>
      </c>
      <c r="H4" s="10">
        <f>SUM('(월간) 추정손익'!AC89:AN89)</f>
        <v>22908537.85034975</v>
      </c>
      <c r="I4" s="10">
        <f>SUM('(월간) 추정손익'!AO89:AZ89)</f>
        <v>23030861.787975885</v>
      </c>
      <c r="J4" s="10">
        <f>SUM('(월간) 추정손익'!BA89:BL89)</f>
        <v>23174095.164233349</v>
      </c>
    </row>
    <row r="5" spans="2:10">
      <c r="B5" s="5" t="s">
        <v>134</v>
      </c>
      <c r="C5" s="7" t="s">
        <v>47</v>
      </c>
      <c r="D5" s="10">
        <v>420000</v>
      </c>
      <c r="E5" s="10">
        <v>781140</v>
      </c>
      <c r="F5" s="10">
        <f>SUM('(월간) 추정손익'!E99:P99)</f>
        <v>787896.74296666658</v>
      </c>
      <c r="G5" s="10">
        <f>SUM('(월간) 추정손익'!Q99:AB99)</f>
        <v>868742.53256457357</v>
      </c>
      <c r="H5" s="10">
        <f>SUM('(월간) 추정손익'!AC99:AN99)</f>
        <v>954175.02722026827</v>
      </c>
      <c r="I5" s="10">
        <f>SUM('(월간) 추정손익'!AO99:AZ99)</f>
        <v>1044412.6651449054</v>
      </c>
      <c r="J5" s="10">
        <f>SUM('(월간) 추정손익'!BA99:BL99)</f>
        <v>1139683.4361169518</v>
      </c>
    </row>
    <row r="6" spans="2:10">
      <c r="B6" s="5" t="s">
        <v>135</v>
      </c>
      <c r="C6" s="7" t="s">
        <v>47</v>
      </c>
      <c r="D6" s="10">
        <v>180000</v>
      </c>
      <c r="E6" s="10">
        <v>428158</v>
      </c>
      <c r="F6" s="10">
        <f>SUM('(월간) 추정손익'!E109:P109)</f>
        <v>450521.53992406843</v>
      </c>
      <c r="G6" s="10">
        <f>SUM('(월간) 추정손익'!Q109:AB109)</f>
        <v>497676.39344861248</v>
      </c>
      <c r="H6" s="10">
        <f>SUM('(월간) 추정손익'!AC109:AN109)</f>
        <v>496447.67297566967</v>
      </c>
      <c r="I6" s="10">
        <f>SUM('(월간) 추정손익'!AO109:AZ109)</f>
        <v>495442.92542733334</v>
      </c>
      <c r="J6" s="10">
        <f>SUM('(월간) 추정손익'!BA109:BL109)</f>
        <v>494685.03114342055</v>
      </c>
    </row>
    <row r="7" spans="2:10">
      <c r="B7" s="5" t="s">
        <v>136</v>
      </c>
      <c r="C7" s="7" t="s">
        <v>47</v>
      </c>
      <c r="D7" s="10">
        <v>537781</v>
      </c>
      <c r="E7" s="10">
        <v>1151843</v>
      </c>
      <c r="F7" s="10">
        <f>SUM('(월간) 추정손익'!E121:P121)</f>
        <v>1025433.5360000003</v>
      </c>
      <c r="G7" s="10">
        <f>SUM('(월간) 추정손익'!Q121:AB121)</f>
        <v>1056622.863872</v>
      </c>
      <c r="H7" s="10">
        <f>SUM('(월간) 추정손익'!AC121:AN121)</f>
        <v>1089778.321876544</v>
      </c>
      <c r="I7" s="10">
        <f>SUM('(월간) 추정손익'!AO121:AZ121)</f>
        <v>1125037.2968982109</v>
      </c>
      <c r="J7" s="10">
        <f>SUM('(월간) 추정손익'!BA121:BL121)</f>
        <v>1162547.2078702871</v>
      </c>
    </row>
    <row r="8" spans="2:10">
      <c r="B8" s="3" t="s">
        <v>137</v>
      </c>
      <c r="C8" s="7" t="s">
        <v>47</v>
      </c>
      <c r="D8" s="13">
        <f t="shared" ref="D8:J8" si="0">D5+D6+D7</f>
        <v>1137781</v>
      </c>
      <c r="E8" s="13">
        <f t="shared" si="0"/>
        <v>2361141</v>
      </c>
      <c r="F8" s="13">
        <f t="shared" si="0"/>
        <v>2263851.8188907355</v>
      </c>
      <c r="G8" s="13">
        <f t="shared" si="0"/>
        <v>2423041.7898851861</v>
      </c>
      <c r="H8" s="13">
        <f t="shared" si="0"/>
        <v>2540401.0220724819</v>
      </c>
      <c r="I8" s="13">
        <f t="shared" si="0"/>
        <v>2664892.8874704498</v>
      </c>
      <c r="J8" s="13">
        <f t="shared" si="0"/>
        <v>2796915.6751306597</v>
      </c>
    </row>
    <row r="9" spans="2:10">
      <c r="B9" s="24" t="s">
        <v>138</v>
      </c>
      <c r="C9" s="15" t="s">
        <v>47</v>
      </c>
      <c r="D9" s="25">
        <f t="shared" ref="D9:J9" si="1">D4+D8</f>
        <v>9508049</v>
      </c>
      <c r="E9" s="25">
        <f t="shared" si="1"/>
        <v>23613582</v>
      </c>
      <c r="F9" s="25">
        <f t="shared" si="1"/>
        <v>23756977.804889135</v>
      </c>
      <c r="G9" s="25">
        <f t="shared" si="1"/>
        <v>25227790.701003626</v>
      </c>
      <c r="H9" s="25">
        <f t="shared" si="1"/>
        <v>25448938.872422233</v>
      </c>
      <c r="I9" s="25">
        <f t="shared" si="1"/>
        <v>25695754.675446335</v>
      </c>
      <c r="J9" s="25">
        <f t="shared" si="1"/>
        <v>25971010.839364007</v>
      </c>
    </row>
  </sheetData>
  <phoneticPr fontId="10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BL131"/>
  <sheetViews>
    <sheetView showGridLines="0" topLeftCell="A93" workbookViewId="0">
      <selection activeCell="O123" sqref="O123"/>
    </sheetView>
  </sheetViews>
  <sheetFormatPr defaultRowHeight="17"/>
  <cols>
    <col min="2" max="2" width="24" customWidth="1"/>
    <col min="3" max="3" width="7" customWidth="1"/>
    <col min="4" max="4" width="13" customWidth="1"/>
    <col min="5" max="64" width="11" customWidth="1"/>
  </cols>
  <sheetData>
    <row r="1" spans="3:11" ht="21">
      <c r="C1" s="1" t="s">
        <v>139</v>
      </c>
    </row>
    <row r="2" spans="3:11">
      <c r="C2" s="2" t="s">
        <v>140</v>
      </c>
    </row>
    <row r="3" spans="3:11">
      <c r="C3" s="3" t="s">
        <v>125</v>
      </c>
      <c r="D3" s="3" t="s">
        <v>31</v>
      </c>
      <c r="E3" s="18">
        <f>'02_가정'!$C$4-1</f>
        <v>2024</v>
      </c>
      <c r="F3" s="18">
        <f>'02_가정'!$C$4</f>
        <v>2025</v>
      </c>
      <c r="G3" s="18">
        <f>'02_가정'!F6</f>
        <v>2026</v>
      </c>
      <c r="H3" s="18">
        <f>'02_가정'!G6</f>
        <v>2027</v>
      </c>
      <c r="I3" s="18">
        <f>'02_가정'!H6</f>
        <v>2028</v>
      </c>
      <c r="J3" s="18">
        <f>'02_가정'!I6</f>
        <v>2029</v>
      </c>
      <c r="K3" s="18">
        <f>'02_가정'!J6</f>
        <v>2030</v>
      </c>
    </row>
    <row r="4" spans="3:11">
      <c r="C4" s="3" t="s">
        <v>68</v>
      </c>
      <c r="D4" s="7" t="s">
        <v>47</v>
      </c>
      <c r="E4" s="10">
        <v>11240121</v>
      </c>
      <c r="F4" s="10">
        <v>26702901</v>
      </c>
      <c r="G4" s="13">
        <f>'(연간) Revenue'!F10</f>
        <v>26865058.136804916</v>
      </c>
      <c r="H4" s="13">
        <f>'(연간) Revenue'!G10</f>
        <v>28656254.778436549</v>
      </c>
      <c r="I4" s="13">
        <f>'(연간) Revenue'!H10</f>
        <v>28747551.660540909</v>
      </c>
      <c r="J4" s="13">
        <f>'(연간) Revenue'!I10</f>
        <v>28859205.126592517</v>
      </c>
      <c r="K4" s="13">
        <f>'(연간) Revenue'!J10</f>
        <v>28993716.870432876</v>
      </c>
    </row>
    <row r="5" spans="3:11">
      <c r="C5" s="5" t="s">
        <v>75</v>
      </c>
      <c r="D5" s="7" t="s">
        <v>47</v>
      </c>
      <c r="E5" s="10">
        <v>8370268</v>
      </c>
      <c r="F5" s="10">
        <v>21252441</v>
      </c>
      <c r="G5" s="10">
        <f>'(연간) Expenses'!F4</f>
        <v>21493125.9859984</v>
      </c>
      <c r="H5" s="10">
        <f>'(연간) Expenses'!G4</f>
        <v>22804748.91111844</v>
      </c>
      <c r="I5" s="10">
        <f>'(연간) Expenses'!H4</f>
        <v>22908537.85034975</v>
      </c>
      <c r="J5" s="10">
        <f>'(연간) Expenses'!I4</f>
        <v>23030861.787975885</v>
      </c>
      <c r="K5" s="10">
        <f>'(연간) Expenses'!J4</f>
        <v>23174095.164233349</v>
      </c>
    </row>
    <row r="6" spans="3:11">
      <c r="C6" s="3" t="s">
        <v>76</v>
      </c>
      <c r="D6" s="7" t="s">
        <v>47</v>
      </c>
      <c r="E6" s="13">
        <f t="shared" ref="E6:K6" si="0">E4-E5</f>
        <v>2869853</v>
      </c>
      <c r="F6" s="13">
        <f t="shared" si="0"/>
        <v>5450460</v>
      </c>
      <c r="G6" s="13">
        <f t="shared" si="0"/>
        <v>5371932.1508065164</v>
      </c>
      <c r="H6" s="13">
        <f t="shared" si="0"/>
        <v>5851505.8673181087</v>
      </c>
      <c r="I6" s="13">
        <f t="shared" si="0"/>
        <v>5839013.8101911582</v>
      </c>
      <c r="J6" s="13">
        <f t="shared" si="0"/>
        <v>5828343.3386166319</v>
      </c>
      <c r="K6" s="13">
        <f t="shared" si="0"/>
        <v>5819621.7061995268</v>
      </c>
    </row>
    <row r="7" spans="3:11">
      <c r="C7" s="5" t="s">
        <v>134</v>
      </c>
      <c r="D7" s="7" t="s">
        <v>47</v>
      </c>
      <c r="E7" s="10">
        <v>420000</v>
      </c>
      <c r="F7" s="10">
        <v>781140</v>
      </c>
      <c r="G7" s="10">
        <f>'(연간) Expenses'!F5</f>
        <v>787896.74296666658</v>
      </c>
      <c r="H7" s="10">
        <f>'(연간) Expenses'!G5</f>
        <v>868742.53256457357</v>
      </c>
      <c r="I7" s="10">
        <f>'(연간) Expenses'!H5</f>
        <v>954175.02722026827</v>
      </c>
      <c r="J7" s="10">
        <f>'(연간) Expenses'!I5</f>
        <v>1044412.6651449054</v>
      </c>
      <c r="K7" s="10">
        <f>'(연간) Expenses'!J5</f>
        <v>1139683.4361169518</v>
      </c>
    </row>
    <row r="8" spans="3:11">
      <c r="C8" s="5" t="s">
        <v>141</v>
      </c>
      <c r="D8" s="7" t="s">
        <v>47</v>
      </c>
      <c r="E8" s="10">
        <v>717781</v>
      </c>
      <c r="F8" s="10">
        <v>1580001</v>
      </c>
      <c r="G8" s="10">
        <f>'(연간) Expenses'!F6+'(연간) Expenses'!F7</f>
        <v>1475955.0759240687</v>
      </c>
      <c r="H8" s="10">
        <f>'(연간) Expenses'!G6+'(연간) Expenses'!G7</f>
        <v>1554299.2573206124</v>
      </c>
      <c r="I8" s="10">
        <f>'(연간) Expenses'!H6+'(연간) Expenses'!H7</f>
        <v>1586225.9948522137</v>
      </c>
      <c r="J8" s="10">
        <f>'(연간) Expenses'!I6+'(연간) Expenses'!I7</f>
        <v>1620480.2223255443</v>
      </c>
      <c r="K8" s="10">
        <f>'(연간) Expenses'!J6+'(연간) Expenses'!J7</f>
        <v>1657232.2390137077</v>
      </c>
    </row>
    <row r="9" spans="3:11">
      <c r="C9" s="3" t="s">
        <v>142</v>
      </c>
      <c r="D9" s="7" t="s">
        <v>47</v>
      </c>
      <c r="E9" s="13">
        <f t="shared" ref="E9:K9" si="1">E11+E10</f>
        <v>2063019</v>
      </c>
      <c r="F9" s="13">
        <f t="shared" si="1"/>
        <v>3962061</v>
      </c>
      <c r="G9" s="13">
        <f t="shared" si="1"/>
        <v>4176849.9235824477</v>
      </c>
      <c r="H9" s="13">
        <f t="shared" si="1"/>
        <v>4630383.2908079214</v>
      </c>
      <c r="I9" s="13">
        <f t="shared" si="1"/>
        <v>4621256.5568918018</v>
      </c>
      <c r="J9" s="13">
        <f t="shared" si="1"/>
        <v>4584352.8369911835</v>
      </c>
      <c r="K9" s="13">
        <f t="shared" si="1"/>
        <v>4522695.3962175101</v>
      </c>
    </row>
    <row r="10" spans="3:11">
      <c r="C10" s="5" t="s">
        <v>143</v>
      </c>
      <c r="D10" s="7" t="s">
        <v>47</v>
      </c>
      <c r="E10" s="10">
        <v>330947</v>
      </c>
      <c r="F10" s="10">
        <v>872742</v>
      </c>
      <c r="G10" s="10">
        <f>'08_CapEx'!F12</f>
        <v>1068769.5916666668</v>
      </c>
      <c r="H10" s="10">
        <f>'08_CapEx'!G12</f>
        <v>1201919.2133749998</v>
      </c>
      <c r="I10" s="10">
        <f>'08_CapEx'!H12</f>
        <v>1322643.768773125</v>
      </c>
      <c r="J10" s="10">
        <f>'08_CapEx'!I12</f>
        <v>1420902.3858450009</v>
      </c>
      <c r="K10" s="10">
        <f>'08_CapEx'!J12</f>
        <v>1499989.3651486426</v>
      </c>
    </row>
    <row r="11" spans="3:11">
      <c r="C11" s="3" t="s">
        <v>69</v>
      </c>
      <c r="D11" s="7" t="s">
        <v>47</v>
      </c>
      <c r="E11" s="13">
        <f t="shared" ref="E11:K11" si="2">E6-E7-E8</f>
        <v>1732072</v>
      </c>
      <c r="F11" s="13">
        <f t="shared" si="2"/>
        <v>3089319</v>
      </c>
      <c r="G11" s="13">
        <f t="shared" si="2"/>
        <v>3108080.3319157809</v>
      </c>
      <c r="H11" s="13">
        <f t="shared" si="2"/>
        <v>3428464.0774329221</v>
      </c>
      <c r="I11" s="13">
        <f t="shared" si="2"/>
        <v>3298612.7881186767</v>
      </c>
      <c r="J11" s="13">
        <f t="shared" si="2"/>
        <v>3163450.4511461821</v>
      </c>
      <c r="K11" s="13">
        <f t="shared" si="2"/>
        <v>3022706.0310688675</v>
      </c>
    </row>
    <row r="12" spans="3:11">
      <c r="C12" s="5" t="s">
        <v>144</v>
      </c>
      <c r="D12" s="7" t="s">
        <v>47</v>
      </c>
      <c r="E12" s="10">
        <f>MAX(E11,0)*'02_가정'!$F$9</f>
        <v>457267.00800000003</v>
      </c>
      <c r="F12" s="10">
        <f>MAX(F11,0)*'02_가정'!$F$9</f>
        <v>815580.21600000001</v>
      </c>
      <c r="G12" s="10">
        <f>MAX(G11,0)*'02_가정'!$F$9</f>
        <v>820533.20762576617</v>
      </c>
      <c r="H12" s="10">
        <f>MAX(H11,0)*'02_가정'!$F$9</f>
        <v>905114.51644229144</v>
      </c>
      <c r="I12" s="10">
        <f>MAX(I11,0)*'02_가정'!$F$9</f>
        <v>870833.7760633307</v>
      </c>
      <c r="J12" s="10">
        <f>MAX(J11,0)*'02_가정'!$F$9</f>
        <v>835150.91910259216</v>
      </c>
      <c r="K12" s="10">
        <f>MAX(K11,0)*'02_가정'!$F$9</f>
        <v>797994.39220218104</v>
      </c>
    </row>
    <row r="13" spans="3:11">
      <c r="C13" s="3" t="s">
        <v>71</v>
      </c>
      <c r="D13" s="7" t="s">
        <v>47</v>
      </c>
      <c r="E13" s="13">
        <f t="shared" ref="E13:K13" si="3">E11-E12</f>
        <v>1274804.9920000001</v>
      </c>
      <c r="F13" s="13">
        <f t="shared" si="3"/>
        <v>2273738.784</v>
      </c>
      <c r="G13" s="13">
        <f t="shared" si="3"/>
        <v>2287547.1242900146</v>
      </c>
      <c r="H13" s="13">
        <f t="shared" si="3"/>
        <v>2523349.5609906306</v>
      </c>
      <c r="I13" s="13">
        <f t="shared" si="3"/>
        <v>2427779.0120553458</v>
      </c>
      <c r="J13" s="13">
        <f t="shared" si="3"/>
        <v>2328299.5320435902</v>
      </c>
      <c r="K13" s="13">
        <f t="shared" si="3"/>
        <v>2224711.6388666863</v>
      </c>
    </row>
    <row r="14" spans="3:11">
      <c r="C14" s="5" t="s">
        <v>145</v>
      </c>
      <c r="D14" s="7" t="s">
        <v>35</v>
      </c>
      <c r="E14" s="4" t="s">
        <v>73</v>
      </c>
      <c r="F14" s="8">
        <f t="shared" ref="F14:K14" si="4">IFERROR(F4/E4-1,0)</f>
        <v>1.3756773614803612</v>
      </c>
      <c r="G14" s="8">
        <f t="shared" si="4"/>
        <v>6.0726412012281905E-3</v>
      </c>
      <c r="H14" s="8">
        <f t="shared" si="4"/>
        <v>6.6673842003628803E-2</v>
      </c>
      <c r="I14" s="8">
        <f t="shared" si="4"/>
        <v>3.1859321048841593E-3</v>
      </c>
      <c r="J14" s="8">
        <f t="shared" si="4"/>
        <v>3.8839295732049361E-3</v>
      </c>
      <c r="K14" s="8">
        <f t="shared" si="4"/>
        <v>4.6609649590247937E-3</v>
      </c>
    </row>
    <row r="15" spans="3:11">
      <c r="C15" s="5" t="s">
        <v>70</v>
      </c>
      <c r="D15" s="7" t="s">
        <v>35</v>
      </c>
      <c r="E15" s="8">
        <f t="shared" ref="E15:K15" si="5">IFERROR(E11/E4,0)</f>
        <v>0.15409727350799871</v>
      </c>
      <c r="F15" s="8">
        <f t="shared" si="5"/>
        <v>0.11569226130149679</v>
      </c>
      <c r="G15" s="8">
        <f t="shared" si="5"/>
        <v>0.1156922987506115</v>
      </c>
      <c r="H15" s="8">
        <f t="shared" si="5"/>
        <v>0.11964103836809811</v>
      </c>
      <c r="I15" s="8">
        <f t="shared" si="5"/>
        <v>0.11474412941559736</v>
      </c>
      <c r="J15" s="8">
        <f t="shared" si="5"/>
        <v>0.10961668685154459</v>
      </c>
      <c r="K15" s="8">
        <f t="shared" si="5"/>
        <v>0.10425383004796303</v>
      </c>
    </row>
    <row r="18" spans="2:64">
      <c r="B18" s="26" t="s">
        <v>146</v>
      </c>
      <c r="E18" s="27">
        <v>1</v>
      </c>
      <c r="F18" s="27">
        <v>2</v>
      </c>
      <c r="G18" s="27">
        <v>3</v>
      </c>
      <c r="H18" s="27">
        <v>4</v>
      </c>
      <c r="I18" s="27">
        <v>5</v>
      </c>
      <c r="J18" s="27">
        <v>6</v>
      </c>
      <c r="K18" s="27">
        <v>7</v>
      </c>
      <c r="L18" s="27">
        <v>8</v>
      </c>
      <c r="M18" s="27">
        <v>9</v>
      </c>
      <c r="N18" s="27">
        <v>10</v>
      </c>
      <c r="O18" s="27">
        <v>11</v>
      </c>
      <c r="P18" s="27">
        <v>12</v>
      </c>
      <c r="Q18" s="27">
        <v>13</v>
      </c>
      <c r="R18" s="27">
        <v>14</v>
      </c>
      <c r="S18" s="27">
        <v>15</v>
      </c>
      <c r="T18" s="27">
        <v>16</v>
      </c>
      <c r="U18" s="27">
        <v>17</v>
      </c>
      <c r="V18" s="27">
        <v>18</v>
      </c>
      <c r="W18" s="27">
        <v>19</v>
      </c>
      <c r="X18" s="27">
        <v>20</v>
      </c>
      <c r="Y18" s="27">
        <v>21</v>
      </c>
      <c r="Z18" s="27">
        <v>22</v>
      </c>
      <c r="AA18" s="27">
        <v>23</v>
      </c>
      <c r="AB18" s="27">
        <v>24</v>
      </c>
      <c r="AC18" s="27">
        <v>25</v>
      </c>
      <c r="AD18" s="27">
        <v>26</v>
      </c>
      <c r="AE18" s="27">
        <v>27</v>
      </c>
      <c r="AF18" s="27">
        <v>28</v>
      </c>
      <c r="AG18" s="27">
        <v>29</v>
      </c>
      <c r="AH18" s="27">
        <v>30</v>
      </c>
      <c r="AI18" s="27">
        <v>31</v>
      </c>
      <c r="AJ18" s="27">
        <v>32</v>
      </c>
      <c r="AK18" s="27">
        <v>33</v>
      </c>
      <c r="AL18" s="27">
        <v>34</v>
      </c>
      <c r="AM18" s="27">
        <v>35</v>
      </c>
      <c r="AN18" s="27">
        <v>36</v>
      </c>
      <c r="AO18" s="27">
        <v>37</v>
      </c>
      <c r="AP18" s="27">
        <v>38</v>
      </c>
      <c r="AQ18" s="27">
        <v>39</v>
      </c>
      <c r="AR18" s="27">
        <v>40</v>
      </c>
      <c r="AS18" s="27">
        <v>41</v>
      </c>
      <c r="AT18" s="27">
        <v>42</v>
      </c>
      <c r="AU18" s="27">
        <v>43</v>
      </c>
      <c r="AV18" s="27">
        <v>44</v>
      </c>
      <c r="AW18" s="27">
        <v>45</v>
      </c>
      <c r="AX18" s="27">
        <v>46</v>
      </c>
      <c r="AY18" s="27">
        <v>47</v>
      </c>
      <c r="AZ18" s="27">
        <v>48</v>
      </c>
      <c r="BA18" s="27">
        <v>49</v>
      </c>
      <c r="BB18" s="27">
        <v>50</v>
      </c>
      <c r="BC18" s="27">
        <v>51</v>
      </c>
      <c r="BD18" s="27">
        <v>52</v>
      </c>
      <c r="BE18" s="27">
        <v>53</v>
      </c>
      <c r="BF18" s="27">
        <v>54</v>
      </c>
      <c r="BG18" s="27">
        <v>55</v>
      </c>
      <c r="BH18" s="27">
        <v>56</v>
      </c>
      <c r="BI18" s="27">
        <v>57</v>
      </c>
      <c r="BJ18" s="27">
        <v>58</v>
      </c>
      <c r="BK18" s="27">
        <v>59</v>
      </c>
      <c r="BL18" s="27">
        <v>60</v>
      </c>
    </row>
    <row r="19" spans="2:64">
      <c r="B19" s="5" t="s">
        <v>147</v>
      </c>
      <c r="C19" s="7" t="s">
        <v>35</v>
      </c>
      <c r="D19" s="8"/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0.02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0.02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  <c r="AH19" s="8">
        <v>0</v>
      </c>
      <c r="AI19" s="8">
        <v>0</v>
      </c>
      <c r="AJ19" s="8">
        <v>0</v>
      </c>
      <c r="AK19" s="8">
        <v>0</v>
      </c>
      <c r="AL19" s="8">
        <v>0</v>
      </c>
      <c r="AM19" s="8">
        <v>0</v>
      </c>
      <c r="AN19" s="8">
        <v>0.02</v>
      </c>
      <c r="AO19" s="8">
        <v>0</v>
      </c>
      <c r="AP19" s="8">
        <v>0</v>
      </c>
      <c r="AQ19" s="8">
        <v>0</v>
      </c>
      <c r="AR19" s="8">
        <v>0</v>
      </c>
      <c r="AS19" s="8">
        <v>0</v>
      </c>
      <c r="AT19" s="8">
        <v>0</v>
      </c>
      <c r="AU19" s="8">
        <v>0</v>
      </c>
      <c r="AV19" s="8">
        <v>0</v>
      </c>
      <c r="AW19" s="8">
        <v>0</v>
      </c>
      <c r="AX19" s="8">
        <v>0</v>
      </c>
      <c r="AY19" s="8">
        <v>0</v>
      </c>
      <c r="AZ19" s="8">
        <v>0.02</v>
      </c>
      <c r="BA19" s="8">
        <v>0</v>
      </c>
      <c r="BB19" s="8">
        <v>0</v>
      </c>
      <c r="BC19" s="8">
        <v>0</v>
      </c>
      <c r="BD19" s="8">
        <v>0</v>
      </c>
      <c r="BE19" s="8">
        <v>0</v>
      </c>
      <c r="BF19" s="8">
        <v>0</v>
      </c>
      <c r="BG19" s="8">
        <v>0</v>
      </c>
      <c r="BH19" s="8">
        <v>0</v>
      </c>
      <c r="BI19" s="8">
        <v>0</v>
      </c>
      <c r="BJ19" s="8">
        <v>0</v>
      </c>
      <c r="BK19" s="8">
        <v>0</v>
      </c>
      <c r="BL19" s="8">
        <v>0.02</v>
      </c>
    </row>
    <row r="20" spans="2:64">
      <c r="B20" s="5" t="s">
        <v>148</v>
      </c>
      <c r="C20" s="7" t="s">
        <v>47</v>
      </c>
      <c r="D20" s="10">
        <v>32052801</v>
      </c>
      <c r="E20" s="10">
        <f t="shared" ref="E20:AJ20" si="6">D20*(1+E19)</f>
        <v>32052801</v>
      </c>
      <c r="F20" s="10">
        <f t="shared" si="6"/>
        <v>32052801</v>
      </c>
      <c r="G20" s="10">
        <f t="shared" si="6"/>
        <v>32052801</v>
      </c>
      <c r="H20" s="10">
        <f t="shared" si="6"/>
        <v>32052801</v>
      </c>
      <c r="I20" s="10">
        <f t="shared" si="6"/>
        <v>32052801</v>
      </c>
      <c r="J20" s="10">
        <f t="shared" si="6"/>
        <v>32052801</v>
      </c>
      <c r="K20" s="10">
        <f t="shared" si="6"/>
        <v>32052801</v>
      </c>
      <c r="L20" s="10">
        <f t="shared" si="6"/>
        <v>32052801</v>
      </c>
      <c r="M20" s="10">
        <f t="shared" si="6"/>
        <v>32052801</v>
      </c>
      <c r="N20" s="10">
        <f t="shared" si="6"/>
        <v>32052801</v>
      </c>
      <c r="O20" s="10">
        <f t="shared" si="6"/>
        <v>32052801</v>
      </c>
      <c r="P20" s="10">
        <f t="shared" si="6"/>
        <v>32693857.02</v>
      </c>
      <c r="Q20" s="10">
        <f t="shared" si="6"/>
        <v>32693857.02</v>
      </c>
      <c r="R20" s="10">
        <f t="shared" si="6"/>
        <v>32693857.02</v>
      </c>
      <c r="S20" s="10">
        <f t="shared" si="6"/>
        <v>32693857.02</v>
      </c>
      <c r="T20" s="10">
        <f t="shared" si="6"/>
        <v>32693857.02</v>
      </c>
      <c r="U20" s="10">
        <f t="shared" si="6"/>
        <v>32693857.02</v>
      </c>
      <c r="V20" s="10">
        <f t="shared" si="6"/>
        <v>32693857.02</v>
      </c>
      <c r="W20" s="10">
        <f t="shared" si="6"/>
        <v>32693857.02</v>
      </c>
      <c r="X20" s="10">
        <f t="shared" si="6"/>
        <v>32693857.02</v>
      </c>
      <c r="Y20" s="10">
        <f t="shared" si="6"/>
        <v>32693857.02</v>
      </c>
      <c r="Z20" s="10">
        <f t="shared" si="6"/>
        <v>32693857.02</v>
      </c>
      <c r="AA20" s="10">
        <f t="shared" si="6"/>
        <v>32693857.02</v>
      </c>
      <c r="AB20" s="10">
        <f t="shared" si="6"/>
        <v>33347734.160399999</v>
      </c>
      <c r="AC20" s="10">
        <f t="shared" si="6"/>
        <v>33347734.160399999</v>
      </c>
      <c r="AD20" s="10">
        <f t="shared" si="6"/>
        <v>33347734.160399999</v>
      </c>
      <c r="AE20" s="10">
        <f t="shared" si="6"/>
        <v>33347734.160399999</v>
      </c>
      <c r="AF20" s="10">
        <f t="shared" si="6"/>
        <v>33347734.160399999</v>
      </c>
      <c r="AG20" s="10">
        <f t="shared" si="6"/>
        <v>33347734.160399999</v>
      </c>
      <c r="AH20" s="10">
        <f t="shared" si="6"/>
        <v>33347734.160399999</v>
      </c>
      <c r="AI20" s="10">
        <f t="shared" si="6"/>
        <v>33347734.160399999</v>
      </c>
      <c r="AJ20" s="10">
        <f t="shared" si="6"/>
        <v>33347734.160399999</v>
      </c>
      <c r="AK20" s="10">
        <f t="shared" ref="AK20:BL20" si="7">AJ20*(1+AK19)</f>
        <v>33347734.160399999</v>
      </c>
      <c r="AL20" s="10">
        <f t="shared" si="7"/>
        <v>33347734.160399999</v>
      </c>
      <c r="AM20" s="10">
        <f t="shared" si="7"/>
        <v>33347734.160399999</v>
      </c>
      <c r="AN20" s="10">
        <f t="shared" si="7"/>
        <v>34014688.843607999</v>
      </c>
      <c r="AO20" s="10">
        <f t="shared" si="7"/>
        <v>34014688.843607999</v>
      </c>
      <c r="AP20" s="10">
        <f t="shared" si="7"/>
        <v>34014688.843607999</v>
      </c>
      <c r="AQ20" s="10">
        <f t="shared" si="7"/>
        <v>34014688.843607999</v>
      </c>
      <c r="AR20" s="10">
        <f t="shared" si="7"/>
        <v>34014688.843607999</v>
      </c>
      <c r="AS20" s="10">
        <f t="shared" si="7"/>
        <v>34014688.843607999</v>
      </c>
      <c r="AT20" s="10">
        <f t="shared" si="7"/>
        <v>34014688.843607999</v>
      </c>
      <c r="AU20" s="10">
        <f t="shared" si="7"/>
        <v>34014688.843607999</v>
      </c>
      <c r="AV20" s="10">
        <f t="shared" si="7"/>
        <v>34014688.843607999</v>
      </c>
      <c r="AW20" s="10">
        <f t="shared" si="7"/>
        <v>34014688.843607999</v>
      </c>
      <c r="AX20" s="10">
        <f t="shared" si="7"/>
        <v>34014688.843607999</v>
      </c>
      <c r="AY20" s="10">
        <f t="shared" si="7"/>
        <v>34014688.843607999</v>
      </c>
      <c r="AZ20" s="10">
        <f t="shared" si="7"/>
        <v>34694982.620480157</v>
      </c>
      <c r="BA20" s="10">
        <f t="shared" si="7"/>
        <v>34694982.620480157</v>
      </c>
      <c r="BB20" s="10">
        <f t="shared" si="7"/>
        <v>34694982.620480157</v>
      </c>
      <c r="BC20" s="10">
        <f t="shared" si="7"/>
        <v>34694982.620480157</v>
      </c>
      <c r="BD20" s="10">
        <f t="shared" si="7"/>
        <v>34694982.620480157</v>
      </c>
      <c r="BE20" s="10">
        <f t="shared" si="7"/>
        <v>34694982.620480157</v>
      </c>
      <c r="BF20" s="10">
        <f t="shared" si="7"/>
        <v>34694982.620480157</v>
      </c>
      <c r="BG20" s="10">
        <f t="shared" si="7"/>
        <v>34694982.620480157</v>
      </c>
      <c r="BH20" s="10">
        <f t="shared" si="7"/>
        <v>34694982.620480157</v>
      </c>
      <c r="BI20" s="10">
        <f t="shared" si="7"/>
        <v>34694982.620480157</v>
      </c>
      <c r="BJ20" s="10">
        <f t="shared" si="7"/>
        <v>34694982.620480157</v>
      </c>
      <c r="BK20" s="10">
        <f t="shared" si="7"/>
        <v>34694982.620480157</v>
      </c>
      <c r="BL20" s="10">
        <f t="shared" si="7"/>
        <v>35388882.272889763</v>
      </c>
    </row>
    <row r="21" spans="2:64">
      <c r="B21" s="5" t="s">
        <v>149</v>
      </c>
      <c r="C21" s="7" t="s">
        <v>35</v>
      </c>
      <c r="D21" s="8">
        <v>7.8609760189132918E-2</v>
      </c>
      <c r="E21" s="8">
        <f t="shared" ref="E21:AJ21" si="8">D21</f>
        <v>7.8609760189132918E-2</v>
      </c>
      <c r="F21" s="8">
        <f t="shared" si="8"/>
        <v>7.8609760189132918E-2</v>
      </c>
      <c r="G21" s="8">
        <f t="shared" si="8"/>
        <v>7.8609760189132918E-2</v>
      </c>
      <c r="H21" s="8">
        <f t="shared" si="8"/>
        <v>7.8609760189132918E-2</v>
      </c>
      <c r="I21" s="8">
        <f t="shared" si="8"/>
        <v>7.8609760189132918E-2</v>
      </c>
      <c r="J21" s="8">
        <f t="shared" si="8"/>
        <v>7.8609760189132918E-2</v>
      </c>
      <c r="K21" s="8">
        <f t="shared" si="8"/>
        <v>7.8609760189132918E-2</v>
      </c>
      <c r="L21" s="8">
        <f t="shared" si="8"/>
        <v>7.8609760189132918E-2</v>
      </c>
      <c r="M21" s="8">
        <f t="shared" si="8"/>
        <v>7.8609760189132918E-2</v>
      </c>
      <c r="N21" s="8">
        <f t="shared" si="8"/>
        <v>7.8609760189132918E-2</v>
      </c>
      <c r="O21" s="8">
        <f t="shared" si="8"/>
        <v>7.8609760189132918E-2</v>
      </c>
      <c r="P21" s="8">
        <f t="shared" si="8"/>
        <v>7.8609760189132918E-2</v>
      </c>
      <c r="Q21" s="8">
        <f t="shared" si="8"/>
        <v>7.8609760189132918E-2</v>
      </c>
      <c r="R21" s="8">
        <f t="shared" si="8"/>
        <v>7.8609760189132918E-2</v>
      </c>
      <c r="S21" s="8">
        <f t="shared" si="8"/>
        <v>7.8609760189132918E-2</v>
      </c>
      <c r="T21" s="8">
        <f t="shared" si="8"/>
        <v>7.8609760189132918E-2</v>
      </c>
      <c r="U21" s="8">
        <f t="shared" si="8"/>
        <v>7.8609760189132918E-2</v>
      </c>
      <c r="V21" s="8">
        <f t="shared" si="8"/>
        <v>7.8609760189132918E-2</v>
      </c>
      <c r="W21" s="8">
        <f t="shared" si="8"/>
        <v>7.8609760189132918E-2</v>
      </c>
      <c r="X21" s="8">
        <f t="shared" si="8"/>
        <v>7.8609760189132918E-2</v>
      </c>
      <c r="Y21" s="8">
        <f t="shared" si="8"/>
        <v>7.8609760189132918E-2</v>
      </c>
      <c r="Z21" s="8">
        <f t="shared" si="8"/>
        <v>7.8609760189132918E-2</v>
      </c>
      <c r="AA21" s="8">
        <f t="shared" si="8"/>
        <v>7.8609760189132918E-2</v>
      </c>
      <c r="AB21" s="8">
        <f t="shared" si="8"/>
        <v>7.8609760189132918E-2</v>
      </c>
      <c r="AC21" s="8">
        <f t="shared" si="8"/>
        <v>7.8609760189132918E-2</v>
      </c>
      <c r="AD21" s="8">
        <f t="shared" si="8"/>
        <v>7.8609760189132918E-2</v>
      </c>
      <c r="AE21" s="8">
        <f t="shared" si="8"/>
        <v>7.8609760189132918E-2</v>
      </c>
      <c r="AF21" s="8">
        <f t="shared" si="8"/>
        <v>7.8609760189132918E-2</v>
      </c>
      <c r="AG21" s="8">
        <f t="shared" si="8"/>
        <v>7.8609760189132918E-2</v>
      </c>
      <c r="AH21" s="8">
        <f t="shared" si="8"/>
        <v>7.8609760189132918E-2</v>
      </c>
      <c r="AI21" s="8">
        <f t="shared" si="8"/>
        <v>7.8609760189132918E-2</v>
      </c>
      <c r="AJ21" s="8">
        <f t="shared" si="8"/>
        <v>7.8609760189132918E-2</v>
      </c>
      <c r="AK21" s="8">
        <f t="shared" ref="AK21:BL21" si="9">AJ21</f>
        <v>7.8609760189132918E-2</v>
      </c>
      <c r="AL21" s="8">
        <f t="shared" si="9"/>
        <v>7.8609760189132918E-2</v>
      </c>
      <c r="AM21" s="8">
        <f t="shared" si="9"/>
        <v>7.8609760189132918E-2</v>
      </c>
      <c r="AN21" s="8">
        <f t="shared" si="9"/>
        <v>7.8609760189132918E-2</v>
      </c>
      <c r="AO21" s="8">
        <f t="shared" si="9"/>
        <v>7.8609760189132918E-2</v>
      </c>
      <c r="AP21" s="8">
        <f t="shared" si="9"/>
        <v>7.8609760189132918E-2</v>
      </c>
      <c r="AQ21" s="8">
        <f t="shared" si="9"/>
        <v>7.8609760189132918E-2</v>
      </c>
      <c r="AR21" s="8">
        <f t="shared" si="9"/>
        <v>7.8609760189132918E-2</v>
      </c>
      <c r="AS21" s="8">
        <f t="shared" si="9"/>
        <v>7.8609760189132918E-2</v>
      </c>
      <c r="AT21" s="8">
        <f t="shared" si="9"/>
        <v>7.8609760189132918E-2</v>
      </c>
      <c r="AU21" s="8">
        <f t="shared" si="9"/>
        <v>7.8609760189132918E-2</v>
      </c>
      <c r="AV21" s="8">
        <f t="shared" si="9"/>
        <v>7.8609760189132918E-2</v>
      </c>
      <c r="AW21" s="8">
        <f t="shared" si="9"/>
        <v>7.8609760189132918E-2</v>
      </c>
      <c r="AX21" s="8">
        <f t="shared" si="9"/>
        <v>7.8609760189132918E-2</v>
      </c>
      <c r="AY21" s="8">
        <f t="shared" si="9"/>
        <v>7.8609760189132918E-2</v>
      </c>
      <c r="AZ21" s="8">
        <f t="shared" si="9"/>
        <v>7.8609760189132918E-2</v>
      </c>
      <c r="BA21" s="8">
        <f t="shared" si="9"/>
        <v>7.8609760189132918E-2</v>
      </c>
      <c r="BB21" s="8">
        <f t="shared" si="9"/>
        <v>7.8609760189132918E-2</v>
      </c>
      <c r="BC21" s="8">
        <f t="shared" si="9"/>
        <v>7.8609760189132918E-2</v>
      </c>
      <c r="BD21" s="8">
        <f t="shared" si="9"/>
        <v>7.8609760189132918E-2</v>
      </c>
      <c r="BE21" s="8">
        <f t="shared" si="9"/>
        <v>7.8609760189132918E-2</v>
      </c>
      <c r="BF21" s="8">
        <f t="shared" si="9"/>
        <v>7.8609760189132918E-2</v>
      </c>
      <c r="BG21" s="8">
        <f t="shared" si="9"/>
        <v>7.8609760189132918E-2</v>
      </c>
      <c r="BH21" s="8">
        <f t="shared" si="9"/>
        <v>7.8609760189132918E-2</v>
      </c>
      <c r="BI21" s="8">
        <f t="shared" si="9"/>
        <v>7.8609760189132918E-2</v>
      </c>
      <c r="BJ21" s="8">
        <f t="shared" si="9"/>
        <v>7.8609760189132918E-2</v>
      </c>
      <c r="BK21" s="8">
        <f t="shared" si="9"/>
        <v>7.8609760189132918E-2</v>
      </c>
      <c r="BL21" s="8">
        <f t="shared" si="9"/>
        <v>7.8609760189132918E-2</v>
      </c>
    </row>
    <row r="22" spans="2:64">
      <c r="B22" s="5" t="s">
        <v>150</v>
      </c>
      <c r="C22" s="7" t="s">
        <v>151</v>
      </c>
      <c r="D22" s="28">
        <v>1</v>
      </c>
      <c r="E22" s="28">
        <f t="shared" ref="E22:AJ22" si="10">D22*(1+E128+E130)</f>
        <v>1</v>
      </c>
      <c r="F22" s="28">
        <f t="shared" si="10"/>
        <v>1</v>
      </c>
      <c r="G22" s="28">
        <f t="shared" si="10"/>
        <v>1</v>
      </c>
      <c r="H22" s="28">
        <f t="shared" si="10"/>
        <v>1</v>
      </c>
      <c r="I22" s="28">
        <f t="shared" si="10"/>
        <v>1</v>
      </c>
      <c r="J22" s="28">
        <f t="shared" si="10"/>
        <v>1</v>
      </c>
      <c r="K22" s="28">
        <f t="shared" si="10"/>
        <v>1</v>
      </c>
      <c r="L22" s="28">
        <f t="shared" si="10"/>
        <v>1</v>
      </c>
      <c r="M22" s="28">
        <f t="shared" si="10"/>
        <v>1</v>
      </c>
      <c r="N22" s="28">
        <f t="shared" si="10"/>
        <v>1</v>
      </c>
      <c r="O22" s="28">
        <f t="shared" si="10"/>
        <v>1</v>
      </c>
      <c r="P22" s="28">
        <f t="shared" si="10"/>
        <v>1.01</v>
      </c>
      <c r="Q22" s="28">
        <f t="shared" si="10"/>
        <v>1.01</v>
      </c>
      <c r="R22" s="28">
        <f t="shared" si="10"/>
        <v>1.01</v>
      </c>
      <c r="S22" s="28">
        <f t="shared" si="10"/>
        <v>1.01</v>
      </c>
      <c r="T22" s="28">
        <f t="shared" si="10"/>
        <v>1.01</v>
      </c>
      <c r="U22" s="28">
        <f t="shared" si="10"/>
        <v>1.01</v>
      </c>
      <c r="V22" s="28">
        <f t="shared" si="10"/>
        <v>1.01</v>
      </c>
      <c r="W22" s="28">
        <f t="shared" si="10"/>
        <v>1.01</v>
      </c>
      <c r="X22" s="28">
        <f t="shared" si="10"/>
        <v>1.01</v>
      </c>
      <c r="Y22" s="28">
        <f t="shared" si="10"/>
        <v>1.01</v>
      </c>
      <c r="Z22" s="28">
        <f t="shared" si="10"/>
        <v>1.01</v>
      </c>
      <c r="AA22" s="28">
        <f t="shared" si="10"/>
        <v>1.01</v>
      </c>
      <c r="AB22" s="28">
        <f t="shared" si="10"/>
        <v>1.0201</v>
      </c>
      <c r="AC22" s="28">
        <f t="shared" si="10"/>
        <v>1.0201</v>
      </c>
      <c r="AD22" s="28">
        <f t="shared" si="10"/>
        <v>1.0201</v>
      </c>
      <c r="AE22" s="28">
        <f t="shared" si="10"/>
        <v>1.0201</v>
      </c>
      <c r="AF22" s="28">
        <f t="shared" si="10"/>
        <v>1.0201</v>
      </c>
      <c r="AG22" s="28">
        <f t="shared" si="10"/>
        <v>1.0201</v>
      </c>
      <c r="AH22" s="28">
        <f t="shared" si="10"/>
        <v>1.0201</v>
      </c>
      <c r="AI22" s="28">
        <f t="shared" si="10"/>
        <v>1.0201</v>
      </c>
      <c r="AJ22" s="28">
        <f t="shared" si="10"/>
        <v>1.0201</v>
      </c>
      <c r="AK22" s="28">
        <f t="shared" ref="AK22:BL22" si="11">AJ22*(1+AK128+AK130)</f>
        <v>1.0201</v>
      </c>
      <c r="AL22" s="28">
        <f t="shared" si="11"/>
        <v>1.0201</v>
      </c>
      <c r="AM22" s="28">
        <f t="shared" si="11"/>
        <v>1.0201</v>
      </c>
      <c r="AN22" s="28">
        <f t="shared" si="11"/>
        <v>1.0303009999999999</v>
      </c>
      <c r="AO22" s="28">
        <f t="shared" si="11"/>
        <v>1.0303009999999999</v>
      </c>
      <c r="AP22" s="28">
        <f t="shared" si="11"/>
        <v>1.0303009999999999</v>
      </c>
      <c r="AQ22" s="28">
        <f t="shared" si="11"/>
        <v>1.0303009999999999</v>
      </c>
      <c r="AR22" s="28">
        <f t="shared" si="11"/>
        <v>1.0303009999999999</v>
      </c>
      <c r="AS22" s="28">
        <f t="shared" si="11"/>
        <v>1.0303009999999999</v>
      </c>
      <c r="AT22" s="28">
        <f t="shared" si="11"/>
        <v>1.0303009999999999</v>
      </c>
      <c r="AU22" s="28">
        <f t="shared" si="11"/>
        <v>1.0303009999999999</v>
      </c>
      <c r="AV22" s="28">
        <f t="shared" si="11"/>
        <v>1.0303009999999999</v>
      </c>
      <c r="AW22" s="28">
        <f t="shared" si="11"/>
        <v>1.0303009999999999</v>
      </c>
      <c r="AX22" s="28">
        <f t="shared" si="11"/>
        <v>1.0303009999999999</v>
      </c>
      <c r="AY22" s="28">
        <f t="shared" si="11"/>
        <v>1.0303009999999999</v>
      </c>
      <c r="AZ22" s="28">
        <f t="shared" si="11"/>
        <v>1.04060401</v>
      </c>
      <c r="BA22" s="28">
        <f t="shared" si="11"/>
        <v>1.04060401</v>
      </c>
      <c r="BB22" s="28">
        <f t="shared" si="11"/>
        <v>1.04060401</v>
      </c>
      <c r="BC22" s="28">
        <f t="shared" si="11"/>
        <v>1.04060401</v>
      </c>
      <c r="BD22" s="28">
        <f t="shared" si="11"/>
        <v>1.04060401</v>
      </c>
      <c r="BE22" s="28">
        <f t="shared" si="11"/>
        <v>1.04060401</v>
      </c>
      <c r="BF22" s="28">
        <f t="shared" si="11"/>
        <v>1.04060401</v>
      </c>
      <c r="BG22" s="28">
        <f t="shared" si="11"/>
        <v>1.04060401</v>
      </c>
      <c r="BH22" s="28">
        <f t="shared" si="11"/>
        <v>1.04060401</v>
      </c>
      <c r="BI22" s="28">
        <f t="shared" si="11"/>
        <v>1.04060401</v>
      </c>
      <c r="BJ22" s="28">
        <f t="shared" si="11"/>
        <v>1.04060401</v>
      </c>
      <c r="BK22" s="28">
        <f t="shared" si="11"/>
        <v>1.04060401</v>
      </c>
      <c r="BL22" s="28">
        <f t="shared" si="11"/>
        <v>1.0510100500999999</v>
      </c>
    </row>
    <row r="23" spans="2:64">
      <c r="B23" s="5" t="s">
        <v>152</v>
      </c>
      <c r="C23" s="7" t="s">
        <v>47</v>
      </c>
      <c r="E23" s="10">
        <f t="shared" ref="E23:AJ23" si="12">E20*E21*E22</f>
        <v>2519663</v>
      </c>
      <c r="F23" s="10">
        <f t="shared" si="12"/>
        <v>2519663</v>
      </c>
      <c r="G23" s="10">
        <f t="shared" si="12"/>
        <v>2519663</v>
      </c>
      <c r="H23" s="10">
        <f t="shared" si="12"/>
        <v>2519663</v>
      </c>
      <c r="I23" s="10">
        <f t="shared" si="12"/>
        <v>2519663</v>
      </c>
      <c r="J23" s="10">
        <f t="shared" si="12"/>
        <v>2519663</v>
      </c>
      <c r="K23" s="10">
        <f t="shared" si="12"/>
        <v>2519663</v>
      </c>
      <c r="L23" s="10">
        <f t="shared" si="12"/>
        <v>2519663</v>
      </c>
      <c r="M23" s="10">
        <f t="shared" si="12"/>
        <v>2519663</v>
      </c>
      <c r="N23" s="10">
        <f t="shared" si="12"/>
        <v>2519663</v>
      </c>
      <c r="O23" s="10">
        <f t="shared" si="12"/>
        <v>2519663</v>
      </c>
      <c r="P23" s="10">
        <f t="shared" si="12"/>
        <v>2595756.8225999996</v>
      </c>
      <c r="Q23" s="10">
        <f t="shared" si="12"/>
        <v>2595756.8225999996</v>
      </c>
      <c r="R23" s="10">
        <f t="shared" si="12"/>
        <v>2595756.8225999996</v>
      </c>
      <c r="S23" s="10">
        <f t="shared" si="12"/>
        <v>2595756.8225999996</v>
      </c>
      <c r="T23" s="10">
        <f t="shared" si="12"/>
        <v>2595756.8225999996</v>
      </c>
      <c r="U23" s="10">
        <f t="shared" si="12"/>
        <v>2595756.8225999996</v>
      </c>
      <c r="V23" s="10">
        <f t="shared" si="12"/>
        <v>2595756.8225999996</v>
      </c>
      <c r="W23" s="10">
        <f t="shared" si="12"/>
        <v>2595756.8225999996</v>
      </c>
      <c r="X23" s="10">
        <f t="shared" si="12"/>
        <v>2595756.8225999996</v>
      </c>
      <c r="Y23" s="10">
        <f t="shared" si="12"/>
        <v>2595756.8225999996</v>
      </c>
      <c r="Z23" s="10">
        <f t="shared" si="12"/>
        <v>2595756.8225999996</v>
      </c>
      <c r="AA23" s="10">
        <f t="shared" si="12"/>
        <v>2595756.8225999996</v>
      </c>
      <c r="AB23" s="10">
        <f t="shared" si="12"/>
        <v>2674148.6786425197</v>
      </c>
      <c r="AC23" s="10">
        <f t="shared" si="12"/>
        <v>2674148.6786425197</v>
      </c>
      <c r="AD23" s="10">
        <f t="shared" si="12"/>
        <v>2674148.6786425197</v>
      </c>
      <c r="AE23" s="10">
        <f t="shared" si="12"/>
        <v>2674148.6786425197</v>
      </c>
      <c r="AF23" s="10">
        <f t="shared" si="12"/>
        <v>2674148.6786425197</v>
      </c>
      <c r="AG23" s="10">
        <f t="shared" si="12"/>
        <v>2674148.6786425197</v>
      </c>
      <c r="AH23" s="10">
        <f t="shared" si="12"/>
        <v>2674148.6786425197</v>
      </c>
      <c r="AI23" s="10">
        <f t="shared" si="12"/>
        <v>2674148.6786425197</v>
      </c>
      <c r="AJ23" s="10">
        <f t="shared" si="12"/>
        <v>2674148.6786425197</v>
      </c>
      <c r="AK23" s="10">
        <f t="shared" ref="AK23:BL23" si="13">AK20*AK21*AK22</f>
        <v>2674148.6786425197</v>
      </c>
      <c r="AL23" s="10">
        <f t="shared" si="13"/>
        <v>2674148.6786425197</v>
      </c>
      <c r="AM23" s="10">
        <f t="shared" si="13"/>
        <v>2674148.6786425197</v>
      </c>
      <c r="AN23" s="10">
        <f t="shared" si="13"/>
        <v>2754907.9687375235</v>
      </c>
      <c r="AO23" s="10">
        <f t="shared" si="13"/>
        <v>2754907.9687375235</v>
      </c>
      <c r="AP23" s="10">
        <f t="shared" si="13"/>
        <v>2754907.9687375235</v>
      </c>
      <c r="AQ23" s="10">
        <f t="shared" si="13"/>
        <v>2754907.9687375235</v>
      </c>
      <c r="AR23" s="10">
        <f t="shared" si="13"/>
        <v>2754907.9687375235</v>
      </c>
      <c r="AS23" s="10">
        <f t="shared" si="13"/>
        <v>2754907.9687375235</v>
      </c>
      <c r="AT23" s="10">
        <f t="shared" si="13"/>
        <v>2754907.9687375235</v>
      </c>
      <c r="AU23" s="10">
        <f t="shared" si="13"/>
        <v>2754907.9687375235</v>
      </c>
      <c r="AV23" s="10">
        <f t="shared" si="13"/>
        <v>2754907.9687375235</v>
      </c>
      <c r="AW23" s="10">
        <f t="shared" si="13"/>
        <v>2754907.9687375235</v>
      </c>
      <c r="AX23" s="10">
        <f t="shared" si="13"/>
        <v>2754907.9687375235</v>
      </c>
      <c r="AY23" s="10">
        <f t="shared" si="13"/>
        <v>2754907.9687375235</v>
      </c>
      <c r="AZ23" s="10">
        <f t="shared" si="13"/>
        <v>2838106.189393397</v>
      </c>
      <c r="BA23" s="10">
        <f t="shared" si="13"/>
        <v>2838106.189393397</v>
      </c>
      <c r="BB23" s="10">
        <f t="shared" si="13"/>
        <v>2838106.189393397</v>
      </c>
      <c r="BC23" s="10">
        <f t="shared" si="13"/>
        <v>2838106.189393397</v>
      </c>
      <c r="BD23" s="10">
        <f t="shared" si="13"/>
        <v>2838106.189393397</v>
      </c>
      <c r="BE23" s="10">
        <f t="shared" si="13"/>
        <v>2838106.189393397</v>
      </c>
      <c r="BF23" s="10">
        <f t="shared" si="13"/>
        <v>2838106.189393397</v>
      </c>
      <c r="BG23" s="10">
        <f t="shared" si="13"/>
        <v>2838106.189393397</v>
      </c>
      <c r="BH23" s="10">
        <f t="shared" si="13"/>
        <v>2838106.189393397</v>
      </c>
      <c r="BI23" s="10">
        <f t="shared" si="13"/>
        <v>2838106.189393397</v>
      </c>
      <c r="BJ23" s="10">
        <f t="shared" si="13"/>
        <v>2838106.189393397</v>
      </c>
      <c r="BK23" s="10">
        <f t="shared" si="13"/>
        <v>2838106.189393397</v>
      </c>
      <c r="BL23" s="10">
        <f t="shared" si="13"/>
        <v>2923816.9963130774</v>
      </c>
    </row>
    <row r="24" spans="2:64">
      <c r="B24" s="3" t="s">
        <v>153</v>
      </c>
      <c r="C24" s="7" t="s">
        <v>47</v>
      </c>
      <c r="E24" s="13">
        <f t="shared" ref="E24:AJ24" si="14">E23/12</f>
        <v>209971.91666666666</v>
      </c>
      <c r="F24" s="13">
        <f t="shared" si="14"/>
        <v>209971.91666666666</v>
      </c>
      <c r="G24" s="13">
        <f t="shared" si="14"/>
        <v>209971.91666666666</v>
      </c>
      <c r="H24" s="13">
        <f t="shared" si="14"/>
        <v>209971.91666666666</v>
      </c>
      <c r="I24" s="13">
        <f t="shared" si="14"/>
        <v>209971.91666666666</v>
      </c>
      <c r="J24" s="13">
        <f t="shared" si="14"/>
        <v>209971.91666666666</v>
      </c>
      <c r="K24" s="13">
        <f t="shared" si="14"/>
        <v>209971.91666666666</v>
      </c>
      <c r="L24" s="13">
        <f t="shared" si="14"/>
        <v>209971.91666666666</v>
      </c>
      <c r="M24" s="13">
        <f t="shared" si="14"/>
        <v>209971.91666666666</v>
      </c>
      <c r="N24" s="13">
        <f t="shared" si="14"/>
        <v>209971.91666666666</v>
      </c>
      <c r="O24" s="13">
        <f t="shared" si="14"/>
        <v>209971.91666666666</v>
      </c>
      <c r="P24" s="13">
        <f t="shared" si="14"/>
        <v>216313.06854999997</v>
      </c>
      <c r="Q24" s="13">
        <f t="shared" si="14"/>
        <v>216313.06854999997</v>
      </c>
      <c r="R24" s="13">
        <f t="shared" si="14"/>
        <v>216313.06854999997</v>
      </c>
      <c r="S24" s="13">
        <f t="shared" si="14"/>
        <v>216313.06854999997</v>
      </c>
      <c r="T24" s="13">
        <f t="shared" si="14"/>
        <v>216313.06854999997</v>
      </c>
      <c r="U24" s="13">
        <f t="shared" si="14"/>
        <v>216313.06854999997</v>
      </c>
      <c r="V24" s="13">
        <f t="shared" si="14"/>
        <v>216313.06854999997</v>
      </c>
      <c r="W24" s="13">
        <f t="shared" si="14"/>
        <v>216313.06854999997</v>
      </c>
      <c r="X24" s="13">
        <f t="shared" si="14"/>
        <v>216313.06854999997</v>
      </c>
      <c r="Y24" s="13">
        <f t="shared" si="14"/>
        <v>216313.06854999997</v>
      </c>
      <c r="Z24" s="13">
        <f t="shared" si="14"/>
        <v>216313.06854999997</v>
      </c>
      <c r="AA24" s="13">
        <f t="shared" si="14"/>
        <v>216313.06854999997</v>
      </c>
      <c r="AB24" s="13">
        <f t="shared" si="14"/>
        <v>222845.72322020997</v>
      </c>
      <c r="AC24" s="13">
        <f t="shared" si="14"/>
        <v>222845.72322020997</v>
      </c>
      <c r="AD24" s="13">
        <f t="shared" si="14"/>
        <v>222845.72322020997</v>
      </c>
      <c r="AE24" s="13">
        <f t="shared" si="14"/>
        <v>222845.72322020997</v>
      </c>
      <c r="AF24" s="13">
        <f t="shared" si="14"/>
        <v>222845.72322020997</v>
      </c>
      <c r="AG24" s="13">
        <f t="shared" si="14"/>
        <v>222845.72322020997</v>
      </c>
      <c r="AH24" s="13">
        <f t="shared" si="14"/>
        <v>222845.72322020997</v>
      </c>
      <c r="AI24" s="13">
        <f t="shared" si="14"/>
        <v>222845.72322020997</v>
      </c>
      <c r="AJ24" s="13">
        <f t="shared" si="14"/>
        <v>222845.72322020997</v>
      </c>
      <c r="AK24" s="13">
        <f t="shared" ref="AK24:BL24" si="15">AK23/12</f>
        <v>222845.72322020997</v>
      </c>
      <c r="AL24" s="13">
        <f t="shared" si="15"/>
        <v>222845.72322020997</v>
      </c>
      <c r="AM24" s="13">
        <f t="shared" si="15"/>
        <v>222845.72322020997</v>
      </c>
      <c r="AN24" s="13">
        <f t="shared" si="15"/>
        <v>229575.66406146029</v>
      </c>
      <c r="AO24" s="13">
        <f t="shared" si="15"/>
        <v>229575.66406146029</v>
      </c>
      <c r="AP24" s="13">
        <f t="shared" si="15"/>
        <v>229575.66406146029</v>
      </c>
      <c r="AQ24" s="13">
        <f t="shared" si="15"/>
        <v>229575.66406146029</v>
      </c>
      <c r="AR24" s="13">
        <f t="shared" si="15"/>
        <v>229575.66406146029</v>
      </c>
      <c r="AS24" s="13">
        <f t="shared" si="15"/>
        <v>229575.66406146029</v>
      </c>
      <c r="AT24" s="13">
        <f t="shared" si="15"/>
        <v>229575.66406146029</v>
      </c>
      <c r="AU24" s="13">
        <f t="shared" si="15"/>
        <v>229575.66406146029</v>
      </c>
      <c r="AV24" s="13">
        <f t="shared" si="15"/>
        <v>229575.66406146029</v>
      </c>
      <c r="AW24" s="13">
        <f t="shared" si="15"/>
        <v>229575.66406146029</v>
      </c>
      <c r="AX24" s="13">
        <f t="shared" si="15"/>
        <v>229575.66406146029</v>
      </c>
      <c r="AY24" s="13">
        <f t="shared" si="15"/>
        <v>229575.66406146029</v>
      </c>
      <c r="AZ24" s="13">
        <f t="shared" si="15"/>
        <v>236508.84911611641</v>
      </c>
      <c r="BA24" s="13">
        <f t="shared" si="15"/>
        <v>236508.84911611641</v>
      </c>
      <c r="BB24" s="13">
        <f t="shared" si="15"/>
        <v>236508.84911611641</v>
      </c>
      <c r="BC24" s="13">
        <f t="shared" si="15"/>
        <v>236508.84911611641</v>
      </c>
      <c r="BD24" s="13">
        <f t="shared" si="15"/>
        <v>236508.84911611641</v>
      </c>
      <c r="BE24" s="13">
        <f t="shared" si="15"/>
        <v>236508.84911611641</v>
      </c>
      <c r="BF24" s="13">
        <f t="shared" si="15"/>
        <v>236508.84911611641</v>
      </c>
      <c r="BG24" s="13">
        <f t="shared" si="15"/>
        <v>236508.84911611641</v>
      </c>
      <c r="BH24" s="13">
        <f t="shared" si="15"/>
        <v>236508.84911611641</v>
      </c>
      <c r="BI24" s="13">
        <f t="shared" si="15"/>
        <v>236508.84911611641</v>
      </c>
      <c r="BJ24" s="13">
        <f t="shared" si="15"/>
        <v>236508.84911611641</v>
      </c>
      <c r="BK24" s="13">
        <f t="shared" si="15"/>
        <v>236508.84911611641</v>
      </c>
      <c r="BL24" s="13">
        <f t="shared" si="15"/>
        <v>243651.41635942311</v>
      </c>
    </row>
    <row r="25" spans="2:64">
      <c r="B25" s="5" t="s">
        <v>154</v>
      </c>
      <c r="C25" s="7" t="s">
        <v>35</v>
      </c>
      <c r="D25" s="8"/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0.151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-2.5000000000000001E-2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8">
        <v>-2.5000000000000001E-2</v>
      </c>
      <c r="AO25" s="8">
        <v>0</v>
      </c>
      <c r="AP25" s="8">
        <v>0</v>
      </c>
      <c r="AQ25" s="8">
        <v>0</v>
      </c>
      <c r="AR25" s="8">
        <v>0</v>
      </c>
      <c r="AS25" s="8">
        <v>0</v>
      </c>
      <c r="AT25" s="8">
        <v>0</v>
      </c>
      <c r="AU25" s="8">
        <v>0</v>
      </c>
      <c r="AV25" s="8">
        <v>0</v>
      </c>
      <c r="AW25" s="8">
        <v>0</v>
      </c>
      <c r="AX25" s="8">
        <v>0</v>
      </c>
      <c r="AY25" s="8">
        <v>0</v>
      </c>
      <c r="AZ25" s="8">
        <v>-2.5000000000000001E-2</v>
      </c>
      <c r="BA25" s="8">
        <v>0</v>
      </c>
      <c r="BB25" s="8">
        <v>0</v>
      </c>
      <c r="BC25" s="8">
        <v>0</v>
      </c>
      <c r="BD25" s="8">
        <v>0</v>
      </c>
      <c r="BE25" s="8">
        <v>0</v>
      </c>
      <c r="BF25" s="8">
        <v>0</v>
      </c>
      <c r="BG25" s="8">
        <v>0</v>
      </c>
      <c r="BH25" s="8">
        <v>0</v>
      </c>
      <c r="BI25" s="8">
        <v>0</v>
      </c>
      <c r="BJ25" s="8">
        <v>0</v>
      </c>
      <c r="BK25" s="8">
        <v>0</v>
      </c>
      <c r="BL25" s="8">
        <v>-2.5000000000000001E-2</v>
      </c>
    </row>
    <row r="26" spans="2:64">
      <c r="B26" s="5" t="s">
        <v>155</v>
      </c>
      <c r="C26" s="7" t="s">
        <v>47</v>
      </c>
      <c r="D26" s="10">
        <v>47418702</v>
      </c>
      <c r="E26" s="10">
        <f t="shared" ref="E26:AJ26" si="16">D26*(1+E25)</f>
        <v>47418702</v>
      </c>
      <c r="F26" s="10">
        <f t="shared" si="16"/>
        <v>47418702</v>
      </c>
      <c r="G26" s="10">
        <f t="shared" si="16"/>
        <v>47418702</v>
      </c>
      <c r="H26" s="10">
        <f t="shared" si="16"/>
        <v>47418702</v>
      </c>
      <c r="I26" s="10">
        <f t="shared" si="16"/>
        <v>47418702</v>
      </c>
      <c r="J26" s="10">
        <f t="shared" si="16"/>
        <v>47418702</v>
      </c>
      <c r="K26" s="10">
        <f t="shared" si="16"/>
        <v>47418702</v>
      </c>
      <c r="L26" s="10">
        <f t="shared" si="16"/>
        <v>47418702</v>
      </c>
      <c r="M26" s="10">
        <f t="shared" si="16"/>
        <v>47418702</v>
      </c>
      <c r="N26" s="10">
        <f t="shared" si="16"/>
        <v>47418702</v>
      </c>
      <c r="O26" s="10">
        <f t="shared" si="16"/>
        <v>47418702</v>
      </c>
      <c r="P26" s="10">
        <f t="shared" si="16"/>
        <v>54578926.002000004</v>
      </c>
      <c r="Q26" s="10">
        <f t="shared" si="16"/>
        <v>54578926.002000004</v>
      </c>
      <c r="R26" s="10">
        <f t="shared" si="16"/>
        <v>54578926.002000004</v>
      </c>
      <c r="S26" s="10">
        <f t="shared" si="16"/>
        <v>54578926.002000004</v>
      </c>
      <c r="T26" s="10">
        <f t="shared" si="16"/>
        <v>54578926.002000004</v>
      </c>
      <c r="U26" s="10">
        <f t="shared" si="16"/>
        <v>54578926.002000004</v>
      </c>
      <c r="V26" s="10">
        <f t="shared" si="16"/>
        <v>54578926.002000004</v>
      </c>
      <c r="W26" s="10">
        <f t="shared" si="16"/>
        <v>54578926.002000004</v>
      </c>
      <c r="X26" s="10">
        <f t="shared" si="16"/>
        <v>54578926.002000004</v>
      </c>
      <c r="Y26" s="10">
        <f t="shared" si="16"/>
        <v>54578926.002000004</v>
      </c>
      <c r="Z26" s="10">
        <f t="shared" si="16"/>
        <v>54578926.002000004</v>
      </c>
      <c r="AA26" s="10">
        <f t="shared" si="16"/>
        <v>54578926.002000004</v>
      </c>
      <c r="AB26" s="10">
        <f t="shared" si="16"/>
        <v>53214452.851950005</v>
      </c>
      <c r="AC26" s="10">
        <f t="shared" si="16"/>
        <v>53214452.851950005</v>
      </c>
      <c r="AD26" s="10">
        <f t="shared" si="16"/>
        <v>53214452.851950005</v>
      </c>
      <c r="AE26" s="10">
        <f t="shared" si="16"/>
        <v>53214452.851950005</v>
      </c>
      <c r="AF26" s="10">
        <f t="shared" si="16"/>
        <v>53214452.851950005</v>
      </c>
      <c r="AG26" s="10">
        <f t="shared" si="16"/>
        <v>53214452.851950005</v>
      </c>
      <c r="AH26" s="10">
        <f t="shared" si="16"/>
        <v>53214452.851950005</v>
      </c>
      <c r="AI26" s="10">
        <f t="shared" si="16"/>
        <v>53214452.851950005</v>
      </c>
      <c r="AJ26" s="10">
        <f t="shared" si="16"/>
        <v>53214452.851950005</v>
      </c>
      <c r="AK26" s="10">
        <f t="shared" ref="AK26:BL26" si="17">AJ26*(1+AK25)</f>
        <v>53214452.851950005</v>
      </c>
      <c r="AL26" s="10">
        <f t="shared" si="17"/>
        <v>53214452.851950005</v>
      </c>
      <c r="AM26" s="10">
        <f t="shared" si="17"/>
        <v>53214452.851950005</v>
      </c>
      <c r="AN26" s="10">
        <f t="shared" si="17"/>
        <v>51884091.530651256</v>
      </c>
      <c r="AO26" s="10">
        <f t="shared" si="17"/>
        <v>51884091.530651256</v>
      </c>
      <c r="AP26" s="10">
        <f t="shared" si="17"/>
        <v>51884091.530651256</v>
      </c>
      <c r="AQ26" s="10">
        <f t="shared" si="17"/>
        <v>51884091.530651256</v>
      </c>
      <c r="AR26" s="10">
        <f t="shared" si="17"/>
        <v>51884091.530651256</v>
      </c>
      <c r="AS26" s="10">
        <f t="shared" si="17"/>
        <v>51884091.530651256</v>
      </c>
      <c r="AT26" s="10">
        <f t="shared" si="17"/>
        <v>51884091.530651256</v>
      </c>
      <c r="AU26" s="10">
        <f t="shared" si="17"/>
        <v>51884091.530651256</v>
      </c>
      <c r="AV26" s="10">
        <f t="shared" si="17"/>
        <v>51884091.530651256</v>
      </c>
      <c r="AW26" s="10">
        <f t="shared" si="17"/>
        <v>51884091.530651256</v>
      </c>
      <c r="AX26" s="10">
        <f t="shared" si="17"/>
        <v>51884091.530651256</v>
      </c>
      <c r="AY26" s="10">
        <f t="shared" si="17"/>
        <v>51884091.530651256</v>
      </c>
      <c r="AZ26" s="10">
        <f t="shared" si="17"/>
        <v>50586989.24238497</v>
      </c>
      <c r="BA26" s="10">
        <f t="shared" si="17"/>
        <v>50586989.24238497</v>
      </c>
      <c r="BB26" s="10">
        <f t="shared" si="17"/>
        <v>50586989.24238497</v>
      </c>
      <c r="BC26" s="10">
        <f t="shared" si="17"/>
        <v>50586989.24238497</v>
      </c>
      <c r="BD26" s="10">
        <f t="shared" si="17"/>
        <v>50586989.24238497</v>
      </c>
      <c r="BE26" s="10">
        <f t="shared" si="17"/>
        <v>50586989.24238497</v>
      </c>
      <c r="BF26" s="10">
        <f t="shared" si="17"/>
        <v>50586989.24238497</v>
      </c>
      <c r="BG26" s="10">
        <f t="shared" si="17"/>
        <v>50586989.24238497</v>
      </c>
      <c r="BH26" s="10">
        <f t="shared" si="17"/>
        <v>50586989.24238497</v>
      </c>
      <c r="BI26" s="10">
        <f t="shared" si="17"/>
        <v>50586989.24238497</v>
      </c>
      <c r="BJ26" s="10">
        <f t="shared" si="17"/>
        <v>50586989.24238497</v>
      </c>
      <c r="BK26" s="10">
        <f t="shared" si="17"/>
        <v>50586989.24238497</v>
      </c>
      <c r="BL26" s="10">
        <f t="shared" si="17"/>
        <v>49322314.511325344</v>
      </c>
    </row>
    <row r="27" spans="2:64">
      <c r="B27" s="5" t="s">
        <v>149</v>
      </c>
      <c r="C27" s="7" t="s">
        <v>35</v>
      </c>
      <c r="D27" s="8">
        <v>0.21896754997637849</v>
      </c>
      <c r="E27" s="8">
        <f t="shared" ref="E27:AJ27" si="18">D27</f>
        <v>0.21896754997637849</v>
      </c>
      <c r="F27" s="8">
        <f t="shared" si="18"/>
        <v>0.21896754997637849</v>
      </c>
      <c r="G27" s="8">
        <f t="shared" si="18"/>
        <v>0.21896754997637849</v>
      </c>
      <c r="H27" s="8">
        <f t="shared" si="18"/>
        <v>0.21896754997637849</v>
      </c>
      <c r="I27" s="8">
        <f t="shared" si="18"/>
        <v>0.21896754997637849</v>
      </c>
      <c r="J27" s="8">
        <f t="shared" si="18"/>
        <v>0.21896754997637849</v>
      </c>
      <c r="K27" s="8">
        <f t="shared" si="18"/>
        <v>0.21896754997637849</v>
      </c>
      <c r="L27" s="8">
        <f t="shared" si="18"/>
        <v>0.21896754997637849</v>
      </c>
      <c r="M27" s="8">
        <f t="shared" si="18"/>
        <v>0.21896754997637849</v>
      </c>
      <c r="N27" s="8">
        <f t="shared" si="18"/>
        <v>0.21896754997637849</v>
      </c>
      <c r="O27" s="8">
        <f t="shared" si="18"/>
        <v>0.21896754997637849</v>
      </c>
      <c r="P27" s="8">
        <f t="shared" si="18"/>
        <v>0.21896754997637849</v>
      </c>
      <c r="Q27" s="8">
        <f t="shared" si="18"/>
        <v>0.21896754997637849</v>
      </c>
      <c r="R27" s="8">
        <f t="shared" si="18"/>
        <v>0.21896754997637849</v>
      </c>
      <c r="S27" s="8">
        <f t="shared" si="18"/>
        <v>0.21896754997637849</v>
      </c>
      <c r="T27" s="8">
        <f t="shared" si="18"/>
        <v>0.21896754997637849</v>
      </c>
      <c r="U27" s="8">
        <f t="shared" si="18"/>
        <v>0.21896754997637849</v>
      </c>
      <c r="V27" s="8">
        <f t="shared" si="18"/>
        <v>0.21896754997637849</v>
      </c>
      <c r="W27" s="8">
        <f t="shared" si="18"/>
        <v>0.21896754997637849</v>
      </c>
      <c r="X27" s="8">
        <f t="shared" si="18"/>
        <v>0.21896754997637849</v>
      </c>
      <c r="Y27" s="8">
        <f t="shared" si="18"/>
        <v>0.21896754997637849</v>
      </c>
      <c r="Z27" s="8">
        <f t="shared" si="18"/>
        <v>0.21896754997637849</v>
      </c>
      <c r="AA27" s="8">
        <f t="shared" si="18"/>
        <v>0.21896754997637849</v>
      </c>
      <c r="AB27" s="8">
        <f t="shared" si="18"/>
        <v>0.21896754997637849</v>
      </c>
      <c r="AC27" s="8">
        <f t="shared" si="18"/>
        <v>0.21896754997637849</v>
      </c>
      <c r="AD27" s="8">
        <f t="shared" si="18"/>
        <v>0.21896754997637849</v>
      </c>
      <c r="AE27" s="8">
        <f t="shared" si="18"/>
        <v>0.21896754997637849</v>
      </c>
      <c r="AF27" s="8">
        <f t="shared" si="18"/>
        <v>0.21896754997637849</v>
      </c>
      <c r="AG27" s="8">
        <f t="shared" si="18"/>
        <v>0.21896754997637849</v>
      </c>
      <c r="AH27" s="8">
        <f t="shared" si="18"/>
        <v>0.21896754997637849</v>
      </c>
      <c r="AI27" s="8">
        <f t="shared" si="18"/>
        <v>0.21896754997637849</v>
      </c>
      <c r="AJ27" s="8">
        <f t="shared" si="18"/>
        <v>0.21896754997637849</v>
      </c>
      <c r="AK27" s="8">
        <f t="shared" ref="AK27:BL27" si="19">AJ27</f>
        <v>0.21896754997637849</v>
      </c>
      <c r="AL27" s="8">
        <f t="shared" si="19"/>
        <v>0.21896754997637849</v>
      </c>
      <c r="AM27" s="8">
        <f t="shared" si="19"/>
        <v>0.21896754997637849</v>
      </c>
      <c r="AN27" s="8">
        <f t="shared" si="19"/>
        <v>0.21896754997637849</v>
      </c>
      <c r="AO27" s="8">
        <f t="shared" si="19"/>
        <v>0.21896754997637849</v>
      </c>
      <c r="AP27" s="8">
        <f t="shared" si="19"/>
        <v>0.21896754997637849</v>
      </c>
      <c r="AQ27" s="8">
        <f t="shared" si="19"/>
        <v>0.21896754997637849</v>
      </c>
      <c r="AR27" s="8">
        <f t="shared" si="19"/>
        <v>0.21896754997637849</v>
      </c>
      <c r="AS27" s="8">
        <f t="shared" si="19"/>
        <v>0.21896754997637849</v>
      </c>
      <c r="AT27" s="8">
        <f t="shared" si="19"/>
        <v>0.21896754997637849</v>
      </c>
      <c r="AU27" s="8">
        <f t="shared" si="19"/>
        <v>0.21896754997637849</v>
      </c>
      <c r="AV27" s="8">
        <f t="shared" si="19"/>
        <v>0.21896754997637849</v>
      </c>
      <c r="AW27" s="8">
        <f t="shared" si="19"/>
        <v>0.21896754997637849</v>
      </c>
      <c r="AX27" s="8">
        <f t="shared" si="19"/>
        <v>0.21896754997637849</v>
      </c>
      <c r="AY27" s="8">
        <f t="shared" si="19"/>
        <v>0.21896754997637849</v>
      </c>
      <c r="AZ27" s="8">
        <f t="shared" si="19"/>
        <v>0.21896754997637849</v>
      </c>
      <c r="BA27" s="8">
        <f t="shared" si="19"/>
        <v>0.21896754997637849</v>
      </c>
      <c r="BB27" s="8">
        <f t="shared" si="19"/>
        <v>0.21896754997637849</v>
      </c>
      <c r="BC27" s="8">
        <f t="shared" si="19"/>
        <v>0.21896754997637849</v>
      </c>
      <c r="BD27" s="8">
        <f t="shared" si="19"/>
        <v>0.21896754997637849</v>
      </c>
      <c r="BE27" s="8">
        <f t="shared" si="19"/>
        <v>0.21896754997637849</v>
      </c>
      <c r="BF27" s="8">
        <f t="shared" si="19"/>
        <v>0.21896754997637849</v>
      </c>
      <c r="BG27" s="8">
        <f t="shared" si="19"/>
        <v>0.21896754997637849</v>
      </c>
      <c r="BH27" s="8">
        <f t="shared" si="19"/>
        <v>0.21896754997637849</v>
      </c>
      <c r="BI27" s="8">
        <f t="shared" si="19"/>
        <v>0.21896754997637849</v>
      </c>
      <c r="BJ27" s="8">
        <f t="shared" si="19"/>
        <v>0.21896754997637849</v>
      </c>
      <c r="BK27" s="8">
        <f t="shared" si="19"/>
        <v>0.21896754997637849</v>
      </c>
      <c r="BL27" s="8">
        <f t="shared" si="19"/>
        <v>0.21896754997637849</v>
      </c>
    </row>
    <row r="28" spans="2:64">
      <c r="B28" s="5" t="s">
        <v>156</v>
      </c>
      <c r="C28" s="7" t="s">
        <v>35</v>
      </c>
      <c r="D28" s="8">
        <v>0.63100000000000001</v>
      </c>
      <c r="E28" s="8">
        <f t="shared" ref="E28:AJ28" si="20">D28</f>
        <v>0.63100000000000001</v>
      </c>
      <c r="F28" s="8">
        <f t="shared" si="20"/>
        <v>0.63100000000000001</v>
      </c>
      <c r="G28" s="8">
        <f t="shared" si="20"/>
        <v>0.63100000000000001</v>
      </c>
      <c r="H28" s="8">
        <f t="shared" si="20"/>
        <v>0.63100000000000001</v>
      </c>
      <c r="I28" s="8">
        <f t="shared" si="20"/>
        <v>0.63100000000000001</v>
      </c>
      <c r="J28" s="8">
        <f t="shared" si="20"/>
        <v>0.63100000000000001</v>
      </c>
      <c r="K28" s="8">
        <f t="shared" si="20"/>
        <v>0.63100000000000001</v>
      </c>
      <c r="L28" s="8">
        <f t="shared" si="20"/>
        <v>0.63100000000000001</v>
      </c>
      <c r="M28" s="8">
        <f t="shared" si="20"/>
        <v>0.63100000000000001</v>
      </c>
      <c r="N28" s="8">
        <f t="shared" si="20"/>
        <v>0.63100000000000001</v>
      </c>
      <c r="O28" s="8">
        <f t="shared" si="20"/>
        <v>0.63100000000000001</v>
      </c>
      <c r="P28" s="8">
        <f t="shared" si="20"/>
        <v>0.63100000000000001</v>
      </c>
      <c r="Q28" s="8">
        <f t="shared" si="20"/>
        <v>0.63100000000000001</v>
      </c>
      <c r="R28" s="8">
        <f t="shared" si="20"/>
        <v>0.63100000000000001</v>
      </c>
      <c r="S28" s="8">
        <f t="shared" si="20"/>
        <v>0.63100000000000001</v>
      </c>
      <c r="T28" s="8">
        <f t="shared" si="20"/>
        <v>0.63100000000000001</v>
      </c>
      <c r="U28" s="8">
        <f t="shared" si="20"/>
        <v>0.63100000000000001</v>
      </c>
      <c r="V28" s="8">
        <f t="shared" si="20"/>
        <v>0.63100000000000001</v>
      </c>
      <c r="W28" s="8">
        <f t="shared" si="20"/>
        <v>0.63100000000000001</v>
      </c>
      <c r="X28" s="8">
        <f t="shared" si="20"/>
        <v>0.63100000000000001</v>
      </c>
      <c r="Y28" s="8">
        <f t="shared" si="20"/>
        <v>0.63100000000000001</v>
      </c>
      <c r="Z28" s="8">
        <f t="shared" si="20"/>
        <v>0.63100000000000001</v>
      </c>
      <c r="AA28" s="8">
        <f t="shared" si="20"/>
        <v>0.63100000000000001</v>
      </c>
      <c r="AB28" s="8">
        <f t="shared" si="20"/>
        <v>0.63100000000000001</v>
      </c>
      <c r="AC28" s="8">
        <f t="shared" si="20"/>
        <v>0.63100000000000001</v>
      </c>
      <c r="AD28" s="8">
        <f t="shared" si="20"/>
        <v>0.63100000000000001</v>
      </c>
      <c r="AE28" s="8">
        <f t="shared" si="20"/>
        <v>0.63100000000000001</v>
      </c>
      <c r="AF28" s="8">
        <f t="shared" si="20"/>
        <v>0.63100000000000001</v>
      </c>
      <c r="AG28" s="8">
        <f t="shared" si="20"/>
        <v>0.63100000000000001</v>
      </c>
      <c r="AH28" s="8">
        <f t="shared" si="20"/>
        <v>0.63100000000000001</v>
      </c>
      <c r="AI28" s="8">
        <f t="shared" si="20"/>
        <v>0.63100000000000001</v>
      </c>
      <c r="AJ28" s="8">
        <f t="shared" si="20"/>
        <v>0.63100000000000001</v>
      </c>
      <c r="AK28" s="8">
        <f t="shared" ref="AK28:BL28" si="21">AJ28</f>
        <v>0.63100000000000001</v>
      </c>
      <c r="AL28" s="8">
        <f t="shared" si="21"/>
        <v>0.63100000000000001</v>
      </c>
      <c r="AM28" s="8">
        <f t="shared" si="21"/>
        <v>0.63100000000000001</v>
      </c>
      <c r="AN28" s="8">
        <f t="shared" si="21"/>
        <v>0.63100000000000001</v>
      </c>
      <c r="AO28" s="8">
        <f t="shared" si="21"/>
        <v>0.63100000000000001</v>
      </c>
      <c r="AP28" s="8">
        <f t="shared" si="21"/>
        <v>0.63100000000000001</v>
      </c>
      <c r="AQ28" s="8">
        <f t="shared" si="21"/>
        <v>0.63100000000000001</v>
      </c>
      <c r="AR28" s="8">
        <f t="shared" si="21"/>
        <v>0.63100000000000001</v>
      </c>
      <c r="AS28" s="8">
        <f t="shared" si="21"/>
        <v>0.63100000000000001</v>
      </c>
      <c r="AT28" s="8">
        <f t="shared" si="21"/>
        <v>0.63100000000000001</v>
      </c>
      <c r="AU28" s="8">
        <f t="shared" si="21"/>
        <v>0.63100000000000001</v>
      </c>
      <c r="AV28" s="8">
        <f t="shared" si="21"/>
        <v>0.63100000000000001</v>
      </c>
      <c r="AW28" s="8">
        <f t="shared" si="21"/>
        <v>0.63100000000000001</v>
      </c>
      <c r="AX28" s="8">
        <f t="shared" si="21"/>
        <v>0.63100000000000001</v>
      </c>
      <c r="AY28" s="8">
        <f t="shared" si="21"/>
        <v>0.63100000000000001</v>
      </c>
      <c r="AZ28" s="8">
        <f t="shared" si="21"/>
        <v>0.63100000000000001</v>
      </c>
      <c r="BA28" s="8">
        <f t="shared" si="21"/>
        <v>0.63100000000000001</v>
      </c>
      <c r="BB28" s="8">
        <f t="shared" si="21"/>
        <v>0.63100000000000001</v>
      </c>
      <c r="BC28" s="8">
        <f t="shared" si="21"/>
        <v>0.63100000000000001</v>
      </c>
      <c r="BD28" s="8">
        <f t="shared" si="21"/>
        <v>0.63100000000000001</v>
      </c>
      <c r="BE28" s="8">
        <f t="shared" si="21"/>
        <v>0.63100000000000001</v>
      </c>
      <c r="BF28" s="8">
        <f t="shared" si="21"/>
        <v>0.63100000000000001</v>
      </c>
      <c r="BG28" s="8">
        <f t="shared" si="21"/>
        <v>0.63100000000000001</v>
      </c>
      <c r="BH28" s="8">
        <f t="shared" si="21"/>
        <v>0.63100000000000001</v>
      </c>
      <c r="BI28" s="8">
        <f t="shared" si="21"/>
        <v>0.63100000000000001</v>
      </c>
      <c r="BJ28" s="8">
        <f t="shared" si="21"/>
        <v>0.63100000000000001</v>
      </c>
      <c r="BK28" s="8">
        <f t="shared" si="21"/>
        <v>0.63100000000000001</v>
      </c>
      <c r="BL28" s="8">
        <f t="shared" si="21"/>
        <v>0.63100000000000001</v>
      </c>
    </row>
    <row r="29" spans="2:64">
      <c r="B29" s="5" t="s">
        <v>157</v>
      </c>
      <c r="C29" s="7" t="s">
        <v>151</v>
      </c>
      <c r="D29" s="28">
        <v>1</v>
      </c>
      <c r="E29" s="28">
        <f t="shared" ref="E29:AJ29" si="22">D29*(1+E128+E131)</f>
        <v>1</v>
      </c>
      <c r="F29" s="28">
        <f t="shared" si="22"/>
        <v>1</v>
      </c>
      <c r="G29" s="28">
        <f t="shared" si="22"/>
        <v>1</v>
      </c>
      <c r="H29" s="28">
        <f t="shared" si="22"/>
        <v>1</v>
      </c>
      <c r="I29" s="28">
        <f t="shared" si="22"/>
        <v>1</v>
      </c>
      <c r="J29" s="28">
        <f t="shared" si="22"/>
        <v>1</v>
      </c>
      <c r="K29" s="28">
        <f t="shared" si="22"/>
        <v>1</v>
      </c>
      <c r="L29" s="28">
        <f t="shared" si="22"/>
        <v>1</v>
      </c>
      <c r="M29" s="28">
        <f t="shared" si="22"/>
        <v>1</v>
      </c>
      <c r="N29" s="28">
        <f t="shared" si="22"/>
        <v>1</v>
      </c>
      <c r="O29" s="28">
        <f t="shared" si="22"/>
        <v>1</v>
      </c>
      <c r="P29" s="28">
        <f t="shared" si="22"/>
        <v>1.01</v>
      </c>
      <c r="Q29" s="28">
        <f t="shared" si="22"/>
        <v>1.01</v>
      </c>
      <c r="R29" s="28">
        <f t="shared" si="22"/>
        <v>1.01</v>
      </c>
      <c r="S29" s="28">
        <f t="shared" si="22"/>
        <v>1.01</v>
      </c>
      <c r="T29" s="28">
        <f t="shared" si="22"/>
        <v>1.01</v>
      </c>
      <c r="U29" s="28">
        <f t="shared" si="22"/>
        <v>1.01</v>
      </c>
      <c r="V29" s="28">
        <f t="shared" si="22"/>
        <v>1.01</v>
      </c>
      <c r="W29" s="28">
        <f t="shared" si="22"/>
        <v>1.01</v>
      </c>
      <c r="X29" s="28">
        <f t="shared" si="22"/>
        <v>1.01</v>
      </c>
      <c r="Y29" s="28">
        <f t="shared" si="22"/>
        <v>1.01</v>
      </c>
      <c r="Z29" s="28">
        <f t="shared" si="22"/>
        <v>1.01</v>
      </c>
      <c r="AA29" s="28">
        <f t="shared" si="22"/>
        <v>1.01</v>
      </c>
      <c r="AB29" s="28">
        <f t="shared" si="22"/>
        <v>1.0201</v>
      </c>
      <c r="AC29" s="28">
        <f t="shared" si="22"/>
        <v>1.0201</v>
      </c>
      <c r="AD29" s="28">
        <f t="shared" si="22"/>
        <v>1.0201</v>
      </c>
      <c r="AE29" s="28">
        <f t="shared" si="22"/>
        <v>1.0201</v>
      </c>
      <c r="AF29" s="28">
        <f t="shared" si="22"/>
        <v>1.0201</v>
      </c>
      <c r="AG29" s="28">
        <f t="shared" si="22"/>
        <v>1.0201</v>
      </c>
      <c r="AH29" s="28">
        <f t="shared" si="22"/>
        <v>1.0201</v>
      </c>
      <c r="AI29" s="28">
        <f t="shared" si="22"/>
        <v>1.0201</v>
      </c>
      <c r="AJ29" s="28">
        <f t="shared" si="22"/>
        <v>1.0201</v>
      </c>
      <c r="AK29" s="28">
        <f t="shared" ref="AK29:BL29" si="23">AJ29*(1+AK128+AK131)</f>
        <v>1.0201</v>
      </c>
      <c r="AL29" s="28">
        <f t="shared" si="23"/>
        <v>1.0201</v>
      </c>
      <c r="AM29" s="28">
        <f t="shared" si="23"/>
        <v>1.0201</v>
      </c>
      <c r="AN29" s="28">
        <f t="shared" si="23"/>
        <v>1.0303009999999999</v>
      </c>
      <c r="AO29" s="28">
        <f t="shared" si="23"/>
        <v>1.0303009999999999</v>
      </c>
      <c r="AP29" s="28">
        <f t="shared" si="23"/>
        <v>1.0303009999999999</v>
      </c>
      <c r="AQ29" s="28">
        <f t="shared" si="23"/>
        <v>1.0303009999999999</v>
      </c>
      <c r="AR29" s="28">
        <f t="shared" si="23"/>
        <v>1.0303009999999999</v>
      </c>
      <c r="AS29" s="28">
        <f t="shared" si="23"/>
        <v>1.0303009999999999</v>
      </c>
      <c r="AT29" s="28">
        <f t="shared" si="23"/>
        <v>1.0303009999999999</v>
      </c>
      <c r="AU29" s="28">
        <f t="shared" si="23"/>
        <v>1.0303009999999999</v>
      </c>
      <c r="AV29" s="28">
        <f t="shared" si="23"/>
        <v>1.0303009999999999</v>
      </c>
      <c r="AW29" s="28">
        <f t="shared" si="23"/>
        <v>1.0303009999999999</v>
      </c>
      <c r="AX29" s="28">
        <f t="shared" si="23"/>
        <v>1.0303009999999999</v>
      </c>
      <c r="AY29" s="28">
        <f t="shared" si="23"/>
        <v>1.0303009999999999</v>
      </c>
      <c r="AZ29" s="28">
        <f t="shared" si="23"/>
        <v>1.04060401</v>
      </c>
      <c r="BA29" s="28">
        <f t="shared" si="23"/>
        <v>1.04060401</v>
      </c>
      <c r="BB29" s="28">
        <f t="shared" si="23"/>
        <v>1.04060401</v>
      </c>
      <c r="BC29" s="28">
        <f t="shared" si="23"/>
        <v>1.04060401</v>
      </c>
      <c r="BD29" s="28">
        <f t="shared" si="23"/>
        <v>1.04060401</v>
      </c>
      <c r="BE29" s="28">
        <f t="shared" si="23"/>
        <v>1.04060401</v>
      </c>
      <c r="BF29" s="28">
        <f t="shared" si="23"/>
        <v>1.04060401</v>
      </c>
      <c r="BG29" s="28">
        <f t="shared" si="23"/>
        <v>1.04060401</v>
      </c>
      <c r="BH29" s="28">
        <f t="shared" si="23"/>
        <v>1.04060401</v>
      </c>
      <c r="BI29" s="28">
        <f t="shared" si="23"/>
        <v>1.04060401</v>
      </c>
      <c r="BJ29" s="28">
        <f t="shared" si="23"/>
        <v>1.04060401</v>
      </c>
      <c r="BK29" s="28">
        <f t="shared" si="23"/>
        <v>1.04060401</v>
      </c>
      <c r="BL29" s="28">
        <f t="shared" si="23"/>
        <v>1.0510100500999999</v>
      </c>
    </row>
    <row r="30" spans="2:64">
      <c r="B30" s="5" t="s">
        <v>158</v>
      </c>
      <c r="C30" s="7" t="s">
        <v>151</v>
      </c>
      <c r="D30" s="28">
        <v>1</v>
      </c>
      <c r="E30" s="28">
        <f t="shared" ref="E30:AJ30" si="24">D30*(1+E125)</f>
        <v>1</v>
      </c>
      <c r="F30" s="28">
        <f t="shared" si="24"/>
        <v>1</v>
      </c>
      <c r="G30" s="28">
        <f t="shared" si="24"/>
        <v>1</v>
      </c>
      <c r="H30" s="28">
        <f t="shared" si="24"/>
        <v>1</v>
      </c>
      <c r="I30" s="28">
        <f t="shared" si="24"/>
        <v>1</v>
      </c>
      <c r="J30" s="28">
        <f t="shared" si="24"/>
        <v>1</v>
      </c>
      <c r="K30" s="28">
        <f t="shared" si="24"/>
        <v>1</v>
      </c>
      <c r="L30" s="28">
        <f t="shared" si="24"/>
        <v>1</v>
      </c>
      <c r="M30" s="28">
        <f t="shared" si="24"/>
        <v>1</v>
      </c>
      <c r="N30" s="28">
        <f t="shared" si="24"/>
        <v>1</v>
      </c>
      <c r="O30" s="28">
        <f t="shared" si="24"/>
        <v>1</v>
      </c>
      <c r="P30" s="28">
        <f t="shared" si="24"/>
        <v>1.0269999999999999</v>
      </c>
      <c r="Q30" s="28">
        <f t="shared" si="24"/>
        <v>1.0269999999999999</v>
      </c>
      <c r="R30" s="28">
        <f t="shared" si="24"/>
        <v>1.0269999999999999</v>
      </c>
      <c r="S30" s="28">
        <f t="shared" si="24"/>
        <v>1.0269999999999999</v>
      </c>
      <c r="T30" s="28">
        <f t="shared" si="24"/>
        <v>1.0269999999999999</v>
      </c>
      <c r="U30" s="28">
        <f t="shared" si="24"/>
        <v>1.0269999999999999</v>
      </c>
      <c r="V30" s="28">
        <f t="shared" si="24"/>
        <v>1.0269999999999999</v>
      </c>
      <c r="W30" s="28">
        <f t="shared" si="24"/>
        <v>1.0269999999999999</v>
      </c>
      <c r="X30" s="28">
        <f t="shared" si="24"/>
        <v>1.0269999999999999</v>
      </c>
      <c r="Y30" s="28">
        <f t="shared" si="24"/>
        <v>1.0269999999999999</v>
      </c>
      <c r="Z30" s="28">
        <f t="shared" si="24"/>
        <v>1.0269999999999999</v>
      </c>
      <c r="AA30" s="28">
        <f t="shared" si="24"/>
        <v>1.0269999999999999</v>
      </c>
      <c r="AB30" s="28">
        <f t="shared" si="24"/>
        <v>1.0547289999999998</v>
      </c>
      <c r="AC30" s="28">
        <f t="shared" si="24"/>
        <v>1.0547289999999998</v>
      </c>
      <c r="AD30" s="28">
        <f t="shared" si="24"/>
        <v>1.0547289999999998</v>
      </c>
      <c r="AE30" s="28">
        <f t="shared" si="24"/>
        <v>1.0547289999999998</v>
      </c>
      <c r="AF30" s="28">
        <f t="shared" si="24"/>
        <v>1.0547289999999998</v>
      </c>
      <c r="AG30" s="28">
        <f t="shared" si="24"/>
        <v>1.0547289999999998</v>
      </c>
      <c r="AH30" s="28">
        <f t="shared" si="24"/>
        <v>1.0547289999999998</v>
      </c>
      <c r="AI30" s="28">
        <f t="shared" si="24"/>
        <v>1.0547289999999998</v>
      </c>
      <c r="AJ30" s="28">
        <f t="shared" si="24"/>
        <v>1.0547289999999998</v>
      </c>
      <c r="AK30" s="28">
        <f t="shared" ref="AK30:BL30" si="25">AJ30*(1+AK125)</f>
        <v>1.0547289999999998</v>
      </c>
      <c r="AL30" s="28">
        <f t="shared" si="25"/>
        <v>1.0547289999999998</v>
      </c>
      <c r="AM30" s="28">
        <f t="shared" si="25"/>
        <v>1.0547289999999998</v>
      </c>
      <c r="AN30" s="28">
        <f t="shared" si="25"/>
        <v>1.0832066829999998</v>
      </c>
      <c r="AO30" s="28">
        <f t="shared" si="25"/>
        <v>1.0832066829999998</v>
      </c>
      <c r="AP30" s="28">
        <f t="shared" si="25"/>
        <v>1.0832066829999998</v>
      </c>
      <c r="AQ30" s="28">
        <f t="shared" si="25"/>
        <v>1.0832066829999998</v>
      </c>
      <c r="AR30" s="28">
        <f t="shared" si="25"/>
        <v>1.0832066829999998</v>
      </c>
      <c r="AS30" s="28">
        <f t="shared" si="25"/>
        <v>1.0832066829999998</v>
      </c>
      <c r="AT30" s="28">
        <f t="shared" si="25"/>
        <v>1.0832066829999998</v>
      </c>
      <c r="AU30" s="28">
        <f t="shared" si="25"/>
        <v>1.0832066829999998</v>
      </c>
      <c r="AV30" s="28">
        <f t="shared" si="25"/>
        <v>1.0832066829999998</v>
      </c>
      <c r="AW30" s="28">
        <f t="shared" si="25"/>
        <v>1.0832066829999998</v>
      </c>
      <c r="AX30" s="28">
        <f t="shared" si="25"/>
        <v>1.0832066829999998</v>
      </c>
      <c r="AY30" s="28">
        <f t="shared" si="25"/>
        <v>1.0832066829999998</v>
      </c>
      <c r="AZ30" s="28">
        <f t="shared" si="25"/>
        <v>1.1124532634409996</v>
      </c>
      <c r="BA30" s="28">
        <f t="shared" si="25"/>
        <v>1.1124532634409996</v>
      </c>
      <c r="BB30" s="28">
        <f t="shared" si="25"/>
        <v>1.1124532634409996</v>
      </c>
      <c r="BC30" s="28">
        <f t="shared" si="25"/>
        <v>1.1124532634409996</v>
      </c>
      <c r="BD30" s="28">
        <f t="shared" si="25"/>
        <v>1.1124532634409996</v>
      </c>
      <c r="BE30" s="28">
        <f t="shared" si="25"/>
        <v>1.1124532634409996</v>
      </c>
      <c r="BF30" s="28">
        <f t="shared" si="25"/>
        <v>1.1124532634409996</v>
      </c>
      <c r="BG30" s="28">
        <f t="shared" si="25"/>
        <v>1.1124532634409996</v>
      </c>
      <c r="BH30" s="28">
        <f t="shared" si="25"/>
        <v>1.1124532634409996</v>
      </c>
      <c r="BI30" s="28">
        <f t="shared" si="25"/>
        <v>1.1124532634409996</v>
      </c>
      <c r="BJ30" s="28">
        <f t="shared" si="25"/>
        <v>1.1124532634409996</v>
      </c>
      <c r="BK30" s="28">
        <f t="shared" si="25"/>
        <v>1.1124532634409996</v>
      </c>
      <c r="BL30" s="28">
        <f t="shared" si="25"/>
        <v>1.1424895015539065</v>
      </c>
    </row>
    <row r="31" spans="2:64">
      <c r="B31" s="5" t="s">
        <v>152</v>
      </c>
      <c r="C31" s="7" t="s">
        <v>47</v>
      </c>
      <c r="E31" s="10">
        <f t="shared" ref="E31:AJ31" si="26">E26*E27*(E28*E29+(1-E28)*E30)</f>
        <v>10383156.999999998</v>
      </c>
      <c r="F31" s="10">
        <f t="shared" si="26"/>
        <v>10383156.999999998</v>
      </c>
      <c r="G31" s="10">
        <f t="shared" si="26"/>
        <v>10383156.999999998</v>
      </c>
      <c r="H31" s="10">
        <f t="shared" si="26"/>
        <v>10383156.999999998</v>
      </c>
      <c r="I31" s="10">
        <f t="shared" si="26"/>
        <v>10383156.999999998</v>
      </c>
      <c r="J31" s="10">
        <f t="shared" si="26"/>
        <v>10383156.999999998</v>
      </c>
      <c r="K31" s="10">
        <f t="shared" si="26"/>
        <v>10383156.999999998</v>
      </c>
      <c r="L31" s="10">
        <f t="shared" si="26"/>
        <v>10383156.999999998</v>
      </c>
      <c r="M31" s="10">
        <f t="shared" si="26"/>
        <v>10383156.999999998</v>
      </c>
      <c r="N31" s="10">
        <f t="shared" si="26"/>
        <v>10383156.999999998</v>
      </c>
      <c r="O31" s="10">
        <f t="shared" si="26"/>
        <v>10383156.999999998</v>
      </c>
      <c r="P31" s="10">
        <f t="shared" si="26"/>
        <v>12145492.553054009</v>
      </c>
      <c r="Q31" s="10">
        <f t="shared" si="26"/>
        <v>12145492.553054009</v>
      </c>
      <c r="R31" s="10">
        <f t="shared" si="26"/>
        <v>12145492.553054009</v>
      </c>
      <c r="S31" s="10">
        <f t="shared" si="26"/>
        <v>12145492.553054009</v>
      </c>
      <c r="T31" s="10">
        <f t="shared" si="26"/>
        <v>12145492.553054009</v>
      </c>
      <c r="U31" s="10">
        <f t="shared" si="26"/>
        <v>12145492.553054009</v>
      </c>
      <c r="V31" s="10">
        <f t="shared" si="26"/>
        <v>12145492.553054009</v>
      </c>
      <c r="W31" s="10">
        <f t="shared" si="26"/>
        <v>12145492.553054009</v>
      </c>
      <c r="X31" s="10">
        <f t="shared" si="26"/>
        <v>12145492.553054009</v>
      </c>
      <c r="Y31" s="10">
        <f t="shared" si="26"/>
        <v>12145492.553054009</v>
      </c>
      <c r="Z31" s="10">
        <f t="shared" si="26"/>
        <v>12145492.553054009</v>
      </c>
      <c r="AA31" s="10">
        <f t="shared" si="26"/>
        <v>12145492.553054009</v>
      </c>
      <c r="AB31" s="10">
        <f t="shared" si="26"/>
        <v>12035341.834143354</v>
      </c>
      <c r="AC31" s="10">
        <f t="shared" si="26"/>
        <v>12035341.834143354</v>
      </c>
      <c r="AD31" s="10">
        <f t="shared" si="26"/>
        <v>12035341.834143354</v>
      </c>
      <c r="AE31" s="10">
        <f t="shared" si="26"/>
        <v>12035341.834143354</v>
      </c>
      <c r="AF31" s="10">
        <f t="shared" si="26"/>
        <v>12035341.834143354</v>
      </c>
      <c r="AG31" s="10">
        <f t="shared" si="26"/>
        <v>12035341.834143354</v>
      </c>
      <c r="AH31" s="10">
        <f t="shared" si="26"/>
        <v>12035341.834143354</v>
      </c>
      <c r="AI31" s="10">
        <f t="shared" si="26"/>
        <v>12035341.834143354</v>
      </c>
      <c r="AJ31" s="10">
        <f t="shared" si="26"/>
        <v>12035341.834143354</v>
      </c>
      <c r="AK31" s="10">
        <f t="shared" ref="AK31:BL31" si="27">AK26*AK27*(AK28*AK29+(1-AK28)*AK30)</f>
        <v>12035341.834143354</v>
      </c>
      <c r="AL31" s="10">
        <f t="shared" si="27"/>
        <v>12035341.834143354</v>
      </c>
      <c r="AM31" s="10">
        <f t="shared" si="27"/>
        <v>12035341.834143354</v>
      </c>
      <c r="AN31" s="10">
        <f t="shared" si="27"/>
        <v>11926970.378852423</v>
      </c>
      <c r="AO31" s="10">
        <f t="shared" si="27"/>
        <v>11926970.378852423</v>
      </c>
      <c r="AP31" s="10">
        <f t="shared" si="27"/>
        <v>11926970.378852423</v>
      </c>
      <c r="AQ31" s="10">
        <f t="shared" si="27"/>
        <v>11926970.378852423</v>
      </c>
      <c r="AR31" s="10">
        <f t="shared" si="27"/>
        <v>11926970.378852423</v>
      </c>
      <c r="AS31" s="10">
        <f t="shared" si="27"/>
        <v>11926970.378852423</v>
      </c>
      <c r="AT31" s="10">
        <f t="shared" si="27"/>
        <v>11926970.378852423</v>
      </c>
      <c r="AU31" s="10">
        <f t="shared" si="27"/>
        <v>11926970.378852423</v>
      </c>
      <c r="AV31" s="10">
        <f t="shared" si="27"/>
        <v>11926970.378852423</v>
      </c>
      <c r="AW31" s="10">
        <f t="shared" si="27"/>
        <v>11926970.378852423</v>
      </c>
      <c r="AX31" s="10">
        <f t="shared" si="27"/>
        <v>11926970.378852423</v>
      </c>
      <c r="AY31" s="10">
        <f t="shared" si="27"/>
        <v>11926970.378852423</v>
      </c>
      <c r="AZ31" s="10">
        <f t="shared" si="27"/>
        <v>11820351.185202356</v>
      </c>
      <c r="BA31" s="10">
        <f t="shared" si="27"/>
        <v>11820351.185202356</v>
      </c>
      <c r="BB31" s="10">
        <f t="shared" si="27"/>
        <v>11820351.185202356</v>
      </c>
      <c r="BC31" s="10">
        <f t="shared" si="27"/>
        <v>11820351.185202356</v>
      </c>
      <c r="BD31" s="10">
        <f t="shared" si="27"/>
        <v>11820351.185202356</v>
      </c>
      <c r="BE31" s="10">
        <f t="shared" si="27"/>
        <v>11820351.185202356</v>
      </c>
      <c r="BF31" s="10">
        <f t="shared" si="27"/>
        <v>11820351.185202356</v>
      </c>
      <c r="BG31" s="10">
        <f t="shared" si="27"/>
        <v>11820351.185202356</v>
      </c>
      <c r="BH31" s="10">
        <f t="shared" si="27"/>
        <v>11820351.185202356</v>
      </c>
      <c r="BI31" s="10">
        <f t="shared" si="27"/>
        <v>11820351.185202356</v>
      </c>
      <c r="BJ31" s="10">
        <f t="shared" si="27"/>
        <v>11820351.185202356</v>
      </c>
      <c r="BK31" s="10">
        <f t="shared" si="27"/>
        <v>11820351.185202356</v>
      </c>
      <c r="BL31" s="10">
        <f t="shared" si="27"/>
        <v>11715457.663169082</v>
      </c>
    </row>
    <row r="32" spans="2:64">
      <c r="B32" s="3" t="s">
        <v>159</v>
      </c>
      <c r="C32" s="7" t="s">
        <v>47</v>
      </c>
      <c r="E32" s="13">
        <f t="shared" ref="E32:AJ32" si="28">E31/12</f>
        <v>865263.08333333314</v>
      </c>
      <c r="F32" s="13">
        <f t="shared" si="28"/>
        <v>865263.08333333314</v>
      </c>
      <c r="G32" s="13">
        <f t="shared" si="28"/>
        <v>865263.08333333314</v>
      </c>
      <c r="H32" s="13">
        <f t="shared" si="28"/>
        <v>865263.08333333314</v>
      </c>
      <c r="I32" s="13">
        <f t="shared" si="28"/>
        <v>865263.08333333314</v>
      </c>
      <c r="J32" s="13">
        <f t="shared" si="28"/>
        <v>865263.08333333314</v>
      </c>
      <c r="K32" s="13">
        <f t="shared" si="28"/>
        <v>865263.08333333314</v>
      </c>
      <c r="L32" s="13">
        <f t="shared" si="28"/>
        <v>865263.08333333314</v>
      </c>
      <c r="M32" s="13">
        <f t="shared" si="28"/>
        <v>865263.08333333314</v>
      </c>
      <c r="N32" s="13">
        <f t="shared" si="28"/>
        <v>865263.08333333314</v>
      </c>
      <c r="O32" s="13">
        <f t="shared" si="28"/>
        <v>865263.08333333314</v>
      </c>
      <c r="P32" s="13">
        <f t="shared" si="28"/>
        <v>1012124.3794211674</v>
      </c>
      <c r="Q32" s="13">
        <f t="shared" si="28"/>
        <v>1012124.3794211674</v>
      </c>
      <c r="R32" s="13">
        <f t="shared" si="28"/>
        <v>1012124.3794211674</v>
      </c>
      <c r="S32" s="13">
        <f t="shared" si="28"/>
        <v>1012124.3794211674</v>
      </c>
      <c r="T32" s="13">
        <f t="shared" si="28"/>
        <v>1012124.3794211674</v>
      </c>
      <c r="U32" s="13">
        <f t="shared" si="28"/>
        <v>1012124.3794211674</v>
      </c>
      <c r="V32" s="13">
        <f t="shared" si="28"/>
        <v>1012124.3794211674</v>
      </c>
      <c r="W32" s="13">
        <f t="shared" si="28"/>
        <v>1012124.3794211674</v>
      </c>
      <c r="X32" s="13">
        <f t="shared" si="28"/>
        <v>1012124.3794211674</v>
      </c>
      <c r="Y32" s="13">
        <f t="shared" si="28"/>
        <v>1012124.3794211674</v>
      </c>
      <c r="Z32" s="13">
        <f t="shared" si="28"/>
        <v>1012124.3794211674</v>
      </c>
      <c r="AA32" s="13">
        <f t="shared" si="28"/>
        <v>1012124.3794211674</v>
      </c>
      <c r="AB32" s="13">
        <f t="shared" si="28"/>
        <v>1002945.1528452794</v>
      </c>
      <c r="AC32" s="13">
        <f t="shared" si="28"/>
        <v>1002945.1528452794</v>
      </c>
      <c r="AD32" s="13">
        <f t="shared" si="28"/>
        <v>1002945.1528452794</v>
      </c>
      <c r="AE32" s="13">
        <f t="shared" si="28"/>
        <v>1002945.1528452794</v>
      </c>
      <c r="AF32" s="13">
        <f t="shared" si="28"/>
        <v>1002945.1528452794</v>
      </c>
      <c r="AG32" s="13">
        <f t="shared" si="28"/>
        <v>1002945.1528452794</v>
      </c>
      <c r="AH32" s="13">
        <f t="shared" si="28"/>
        <v>1002945.1528452794</v>
      </c>
      <c r="AI32" s="13">
        <f t="shared" si="28"/>
        <v>1002945.1528452794</v>
      </c>
      <c r="AJ32" s="13">
        <f t="shared" si="28"/>
        <v>1002945.1528452794</v>
      </c>
      <c r="AK32" s="13">
        <f t="shared" ref="AK32:BL32" si="29">AK31/12</f>
        <v>1002945.1528452794</v>
      </c>
      <c r="AL32" s="13">
        <f t="shared" si="29"/>
        <v>1002945.1528452794</v>
      </c>
      <c r="AM32" s="13">
        <f t="shared" si="29"/>
        <v>1002945.1528452794</v>
      </c>
      <c r="AN32" s="13">
        <f t="shared" si="29"/>
        <v>993914.1982377019</v>
      </c>
      <c r="AO32" s="13">
        <f t="shared" si="29"/>
        <v>993914.1982377019</v>
      </c>
      <c r="AP32" s="13">
        <f t="shared" si="29"/>
        <v>993914.1982377019</v>
      </c>
      <c r="AQ32" s="13">
        <f t="shared" si="29"/>
        <v>993914.1982377019</v>
      </c>
      <c r="AR32" s="13">
        <f t="shared" si="29"/>
        <v>993914.1982377019</v>
      </c>
      <c r="AS32" s="13">
        <f t="shared" si="29"/>
        <v>993914.1982377019</v>
      </c>
      <c r="AT32" s="13">
        <f t="shared" si="29"/>
        <v>993914.1982377019</v>
      </c>
      <c r="AU32" s="13">
        <f t="shared" si="29"/>
        <v>993914.1982377019</v>
      </c>
      <c r="AV32" s="13">
        <f t="shared" si="29"/>
        <v>993914.1982377019</v>
      </c>
      <c r="AW32" s="13">
        <f t="shared" si="29"/>
        <v>993914.1982377019</v>
      </c>
      <c r="AX32" s="13">
        <f t="shared" si="29"/>
        <v>993914.1982377019</v>
      </c>
      <c r="AY32" s="13">
        <f t="shared" si="29"/>
        <v>993914.1982377019</v>
      </c>
      <c r="AZ32" s="13">
        <f t="shared" si="29"/>
        <v>985029.26543352974</v>
      </c>
      <c r="BA32" s="13">
        <f t="shared" si="29"/>
        <v>985029.26543352974</v>
      </c>
      <c r="BB32" s="13">
        <f t="shared" si="29"/>
        <v>985029.26543352974</v>
      </c>
      <c r="BC32" s="13">
        <f t="shared" si="29"/>
        <v>985029.26543352974</v>
      </c>
      <c r="BD32" s="13">
        <f t="shared" si="29"/>
        <v>985029.26543352974</v>
      </c>
      <c r="BE32" s="13">
        <f t="shared" si="29"/>
        <v>985029.26543352974</v>
      </c>
      <c r="BF32" s="13">
        <f t="shared" si="29"/>
        <v>985029.26543352974</v>
      </c>
      <c r="BG32" s="13">
        <f t="shared" si="29"/>
        <v>985029.26543352974</v>
      </c>
      <c r="BH32" s="13">
        <f t="shared" si="29"/>
        <v>985029.26543352974</v>
      </c>
      <c r="BI32" s="13">
        <f t="shared" si="29"/>
        <v>985029.26543352974</v>
      </c>
      <c r="BJ32" s="13">
        <f t="shared" si="29"/>
        <v>985029.26543352974</v>
      </c>
      <c r="BK32" s="13">
        <f t="shared" si="29"/>
        <v>985029.26543352974</v>
      </c>
      <c r="BL32" s="13">
        <f t="shared" si="29"/>
        <v>976288.13859742356</v>
      </c>
    </row>
    <row r="33" spans="2:64">
      <c r="B33" s="5" t="s">
        <v>160</v>
      </c>
      <c r="C33" s="7" t="s">
        <v>35</v>
      </c>
      <c r="D33" s="8"/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8">
        <v>0</v>
      </c>
      <c r="AC33" s="8">
        <v>0</v>
      </c>
      <c r="AD33" s="8">
        <v>0</v>
      </c>
      <c r="AE33" s="8">
        <v>0</v>
      </c>
      <c r="AF33" s="8">
        <v>0</v>
      </c>
      <c r="AG33" s="8">
        <v>0</v>
      </c>
      <c r="AH33" s="8">
        <v>0</v>
      </c>
      <c r="AI33" s="8">
        <v>0</v>
      </c>
      <c r="AJ33" s="8">
        <v>0</v>
      </c>
      <c r="AK33" s="8">
        <v>0</v>
      </c>
      <c r="AL33" s="8">
        <v>0</v>
      </c>
      <c r="AM33" s="8">
        <v>0</v>
      </c>
      <c r="AN33" s="8">
        <v>0</v>
      </c>
      <c r="AO33" s="8">
        <v>0</v>
      </c>
      <c r="AP33" s="8">
        <v>0</v>
      </c>
      <c r="AQ33" s="8">
        <v>0</v>
      </c>
      <c r="AR33" s="8">
        <v>0</v>
      </c>
      <c r="AS33" s="8">
        <v>0</v>
      </c>
      <c r="AT33" s="8">
        <v>0</v>
      </c>
      <c r="AU33" s="8">
        <v>0</v>
      </c>
      <c r="AV33" s="8">
        <v>0</v>
      </c>
      <c r="AW33" s="8">
        <v>0</v>
      </c>
      <c r="AX33" s="8">
        <v>0</v>
      </c>
      <c r="AY33" s="8">
        <v>0</v>
      </c>
      <c r="AZ33" s="8">
        <v>0</v>
      </c>
      <c r="BA33" s="8">
        <v>0</v>
      </c>
      <c r="BB33" s="8">
        <v>0</v>
      </c>
      <c r="BC33" s="8">
        <v>0</v>
      </c>
      <c r="BD33" s="8">
        <v>0</v>
      </c>
      <c r="BE33" s="8">
        <v>0</v>
      </c>
      <c r="BF33" s="8">
        <v>0</v>
      </c>
      <c r="BG33" s="8">
        <v>0</v>
      </c>
      <c r="BH33" s="8">
        <v>0</v>
      </c>
      <c r="BI33" s="8">
        <v>0</v>
      </c>
      <c r="BJ33" s="8">
        <v>0</v>
      </c>
      <c r="BK33" s="8">
        <v>0</v>
      </c>
      <c r="BL33" s="8">
        <v>0</v>
      </c>
    </row>
    <row r="34" spans="2:64">
      <c r="B34" s="5" t="s">
        <v>162</v>
      </c>
      <c r="C34" s="7" t="s">
        <v>47</v>
      </c>
      <c r="D34" s="10">
        <v>35136165</v>
      </c>
      <c r="E34" s="10">
        <f t="shared" ref="E34:AJ34" si="30">D34*(1+E33)</f>
        <v>35136165</v>
      </c>
      <c r="F34" s="10">
        <f t="shared" si="30"/>
        <v>35136165</v>
      </c>
      <c r="G34" s="10">
        <f t="shared" si="30"/>
        <v>35136165</v>
      </c>
      <c r="H34" s="10">
        <f t="shared" si="30"/>
        <v>35136165</v>
      </c>
      <c r="I34" s="10">
        <f t="shared" si="30"/>
        <v>35136165</v>
      </c>
      <c r="J34" s="10">
        <f t="shared" si="30"/>
        <v>35136165</v>
      </c>
      <c r="K34" s="10">
        <f t="shared" si="30"/>
        <v>35136165</v>
      </c>
      <c r="L34" s="10">
        <f t="shared" si="30"/>
        <v>35136165</v>
      </c>
      <c r="M34" s="10">
        <f t="shared" si="30"/>
        <v>35136165</v>
      </c>
      <c r="N34" s="10">
        <f t="shared" si="30"/>
        <v>35136165</v>
      </c>
      <c r="O34" s="10">
        <f t="shared" si="30"/>
        <v>35136165</v>
      </c>
      <c r="P34" s="10">
        <f t="shared" si="30"/>
        <v>35136165</v>
      </c>
      <c r="Q34" s="10">
        <f t="shared" si="30"/>
        <v>35136165</v>
      </c>
      <c r="R34" s="10">
        <f t="shared" si="30"/>
        <v>35136165</v>
      </c>
      <c r="S34" s="10">
        <f t="shared" si="30"/>
        <v>35136165</v>
      </c>
      <c r="T34" s="10">
        <f t="shared" si="30"/>
        <v>35136165</v>
      </c>
      <c r="U34" s="10">
        <f t="shared" si="30"/>
        <v>35136165</v>
      </c>
      <c r="V34" s="10">
        <f t="shared" si="30"/>
        <v>35136165</v>
      </c>
      <c r="W34" s="10">
        <f t="shared" si="30"/>
        <v>35136165</v>
      </c>
      <c r="X34" s="10">
        <f t="shared" si="30"/>
        <v>35136165</v>
      </c>
      <c r="Y34" s="10">
        <f t="shared" si="30"/>
        <v>35136165</v>
      </c>
      <c r="Z34" s="10">
        <f t="shared" si="30"/>
        <v>35136165</v>
      </c>
      <c r="AA34" s="10">
        <f t="shared" si="30"/>
        <v>35136165</v>
      </c>
      <c r="AB34" s="10">
        <f t="shared" si="30"/>
        <v>35136165</v>
      </c>
      <c r="AC34" s="10">
        <f t="shared" si="30"/>
        <v>35136165</v>
      </c>
      <c r="AD34" s="10">
        <f t="shared" si="30"/>
        <v>35136165</v>
      </c>
      <c r="AE34" s="10">
        <f t="shared" si="30"/>
        <v>35136165</v>
      </c>
      <c r="AF34" s="10">
        <f t="shared" si="30"/>
        <v>35136165</v>
      </c>
      <c r="AG34" s="10">
        <f t="shared" si="30"/>
        <v>35136165</v>
      </c>
      <c r="AH34" s="10">
        <f t="shared" si="30"/>
        <v>35136165</v>
      </c>
      <c r="AI34" s="10">
        <f t="shared" si="30"/>
        <v>35136165</v>
      </c>
      <c r="AJ34" s="10">
        <f t="shared" si="30"/>
        <v>35136165</v>
      </c>
      <c r="AK34" s="10">
        <f t="shared" ref="AK34:BL34" si="31">AJ34*(1+AK33)</f>
        <v>35136165</v>
      </c>
      <c r="AL34" s="10">
        <f t="shared" si="31"/>
        <v>35136165</v>
      </c>
      <c r="AM34" s="10">
        <f t="shared" si="31"/>
        <v>35136165</v>
      </c>
      <c r="AN34" s="10">
        <f t="shared" si="31"/>
        <v>35136165</v>
      </c>
      <c r="AO34" s="10">
        <f t="shared" si="31"/>
        <v>35136165</v>
      </c>
      <c r="AP34" s="10">
        <f t="shared" si="31"/>
        <v>35136165</v>
      </c>
      <c r="AQ34" s="10">
        <f t="shared" si="31"/>
        <v>35136165</v>
      </c>
      <c r="AR34" s="10">
        <f t="shared" si="31"/>
        <v>35136165</v>
      </c>
      <c r="AS34" s="10">
        <f t="shared" si="31"/>
        <v>35136165</v>
      </c>
      <c r="AT34" s="10">
        <f t="shared" si="31"/>
        <v>35136165</v>
      </c>
      <c r="AU34" s="10">
        <f t="shared" si="31"/>
        <v>35136165</v>
      </c>
      <c r="AV34" s="10">
        <f t="shared" si="31"/>
        <v>35136165</v>
      </c>
      <c r="AW34" s="10">
        <f t="shared" si="31"/>
        <v>35136165</v>
      </c>
      <c r="AX34" s="10">
        <f t="shared" si="31"/>
        <v>35136165</v>
      </c>
      <c r="AY34" s="10">
        <f t="shared" si="31"/>
        <v>35136165</v>
      </c>
      <c r="AZ34" s="10">
        <f t="shared" si="31"/>
        <v>35136165</v>
      </c>
      <c r="BA34" s="10">
        <f t="shared" si="31"/>
        <v>35136165</v>
      </c>
      <c r="BB34" s="10">
        <f t="shared" si="31"/>
        <v>35136165</v>
      </c>
      <c r="BC34" s="10">
        <f t="shared" si="31"/>
        <v>35136165</v>
      </c>
      <c r="BD34" s="10">
        <f t="shared" si="31"/>
        <v>35136165</v>
      </c>
      <c r="BE34" s="10">
        <f t="shared" si="31"/>
        <v>35136165</v>
      </c>
      <c r="BF34" s="10">
        <f t="shared" si="31"/>
        <v>35136165</v>
      </c>
      <c r="BG34" s="10">
        <f t="shared" si="31"/>
        <v>35136165</v>
      </c>
      <c r="BH34" s="10">
        <f t="shared" si="31"/>
        <v>35136165</v>
      </c>
      <c r="BI34" s="10">
        <f t="shared" si="31"/>
        <v>35136165</v>
      </c>
      <c r="BJ34" s="10">
        <f t="shared" si="31"/>
        <v>35136165</v>
      </c>
      <c r="BK34" s="10">
        <f t="shared" si="31"/>
        <v>35136165</v>
      </c>
      <c r="BL34" s="10">
        <f t="shared" si="31"/>
        <v>35136165</v>
      </c>
    </row>
    <row r="35" spans="2:64">
      <c r="B35" s="5" t="s">
        <v>163</v>
      </c>
      <c r="C35" s="7" t="s">
        <v>35</v>
      </c>
      <c r="D35" s="8">
        <v>0.41434359725940489</v>
      </c>
      <c r="E35" s="8">
        <f t="shared" ref="E35:AJ35" si="32">D35</f>
        <v>0.41434359725940489</v>
      </c>
      <c r="F35" s="8">
        <f t="shared" si="32"/>
        <v>0.41434359725940489</v>
      </c>
      <c r="G35" s="8">
        <f t="shared" si="32"/>
        <v>0.41434359725940489</v>
      </c>
      <c r="H35" s="8">
        <f t="shared" si="32"/>
        <v>0.41434359725940489</v>
      </c>
      <c r="I35" s="8">
        <f t="shared" si="32"/>
        <v>0.41434359725940489</v>
      </c>
      <c r="J35" s="8">
        <f t="shared" si="32"/>
        <v>0.41434359725940489</v>
      </c>
      <c r="K35" s="8">
        <f t="shared" si="32"/>
        <v>0.41434359725940489</v>
      </c>
      <c r="L35" s="8">
        <f t="shared" si="32"/>
        <v>0.41434359725940489</v>
      </c>
      <c r="M35" s="8">
        <f t="shared" si="32"/>
        <v>0.41434359725940489</v>
      </c>
      <c r="N35" s="8">
        <f t="shared" si="32"/>
        <v>0.41434359725940489</v>
      </c>
      <c r="O35" s="8">
        <f t="shared" si="32"/>
        <v>0.41434359725940489</v>
      </c>
      <c r="P35" s="8">
        <f t="shared" si="32"/>
        <v>0.41434359725940489</v>
      </c>
      <c r="Q35" s="8">
        <f t="shared" si="32"/>
        <v>0.41434359725940489</v>
      </c>
      <c r="R35" s="8">
        <f t="shared" si="32"/>
        <v>0.41434359725940489</v>
      </c>
      <c r="S35" s="8">
        <f t="shared" si="32"/>
        <v>0.41434359725940489</v>
      </c>
      <c r="T35" s="8">
        <f t="shared" si="32"/>
        <v>0.41434359725940489</v>
      </c>
      <c r="U35" s="8">
        <f t="shared" si="32"/>
        <v>0.41434359725940489</v>
      </c>
      <c r="V35" s="8">
        <f t="shared" si="32"/>
        <v>0.41434359725940489</v>
      </c>
      <c r="W35" s="8">
        <f t="shared" si="32"/>
        <v>0.41434359725940489</v>
      </c>
      <c r="X35" s="8">
        <f t="shared" si="32"/>
        <v>0.41434359725940489</v>
      </c>
      <c r="Y35" s="8">
        <f t="shared" si="32"/>
        <v>0.41434359725940489</v>
      </c>
      <c r="Z35" s="8">
        <f t="shared" si="32"/>
        <v>0.41434359725940489</v>
      </c>
      <c r="AA35" s="8">
        <f t="shared" si="32"/>
        <v>0.41434359725940489</v>
      </c>
      <c r="AB35" s="8">
        <f t="shared" si="32"/>
        <v>0.41434359725940489</v>
      </c>
      <c r="AC35" s="8">
        <f t="shared" si="32"/>
        <v>0.41434359725940489</v>
      </c>
      <c r="AD35" s="8">
        <f t="shared" si="32"/>
        <v>0.41434359725940489</v>
      </c>
      <c r="AE35" s="8">
        <f t="shared" si="32"/>
        <v>0.41434359725940489</v>
      </c>
      <c r="AF35" s="8">
        <f t="shared" si="32"/>
        <v>0.41434359725940489</v>
      </c>
      <c r="AG35" s="8">
        <f t="shared" si="32"/>
        <v>0.41434359725940489</v>
      </c>
      <c r="AH35" s="8">
        <f t="shared" si="32"/>
        <v>0.41434359725940489</v>
      </c>
      <c r="AI35" s="8">
        <f t="shared" si="32"/>
        <v>0.41434359725940489</v>
      </c>
      <c r="AJ35" s="8">
        <f t="shared" si="32"/>
        <v>0.41434359725940489</v>
      </c>
      <c r="AK35" s="8">
        <f t="shared" ref="AK35:BL35" si="33">AJ35</f>
        <v>0.41434359725940489</v>
      </c>
      <c r="AL35" s="8">
        <f t="shared" si="33"/>
        <v>0.41434359725940489</v>
      </c>
      <c r="AM35" s="8">
        <f t="shared" si="33"/>
        <v>0.41434359725940489</v>
      </c>
      <c r="AN35" s="8">
        <f t="shared" si="33"/>
        <v>0.41434359725940489</v>
      </c>
      <c r="AO35" s="8">
        <f t="shared" si="33"/>
        <v>0.41434359725940489</v>
      </c>
      <c r="AP35" s="8">
        <f t="shared" si="33"/>
        <v>0.41434359725940489</v>
      </c>
      <c r="AQ35" s="8">
        <f t="shared" si="33"/>
        <v>0.41434359725940489</v>
      </c>
      <c r="AR35" s="8">
        <f t="shared" si="33"/>
        <v>0.41434359725940489</v>
      </c>
      <c r="AS35" s="8">
        <f t="shared" si="33"/>
        <v>0.41434359725940489</v>
      </c>
      <c r="AT35" s="8">
        <f t="shared" si="33"/>
        <v>0.41434359725940489</v>
      </c>
      <c r="AU35" s="8">
        <f t="shared" si="33"/>
        <v>0.41434359725940489</v>
      </c>
      <c r="AV35" s="8">
        <f t="shared" si="33"/>
        <v>0.41434359725940489</v>
      </c>
      <c r="AW35" s="8">
        <f t="shared" si="33"/>
        <v>0.41434359725940489</v>
      </c>
      <c r="AX35" s="8">
        <f t="shared" si="33"/>
        <v>0.41434359725940489</v>
      </c>
      <c r="AY35" s="8">
        <f t="shared" si="33"/>
        <v>0.41434359725940489</v>
      </c>
      <c r="AZ35" s="8">
        <f t="shared" si="33"/>
        <v>0.41434359725940489</v>
      </c>
      <c r="BA35" s="8">
        <f t="shared" si="33"/>
        <v>0.41434359725940489</v>
      </c>
      <c r="BB35" s="8">
        <f t="shared" si="33"/>
        <v>0.41434359725940489</v>
      </c>
      <c r="BC35" s="8">
        <f t="shared" si="33"/>
        <v>0.41434359725940489</v>
      </c>
      <c r="BD35" s="8">
        <f t="shared" si="33"/>
        <v>0.41434359725940489</v>
      </c>
      <c r="BE35" s="8">
        <f t="shared" si="33"/>
        <v>0.41434359725940489</v>
      </c>
      <c r="BF35" s="8">
        <f t="shared" si="33"/>
        <v>0.41434359725940489</v>
      </c>
      <c r="BG35" s="8">
        <f t="shared" si="33"/>
        <v>0.41434359725940489</v>
      </c>
      <c r="BH35" s="8">
        <f t="shared" si="33"/>
        <v>0.41434359725940489</v>
      </c>
      <c r="BI35" s="8">
        <f t="shared" si="33"/>
        <v>0.41434359725940489</v>
      </c>
      <c r="BJ35" s="8">
        <f t="shared" si="33"/>
        <v>0.41434359725940489</v>
      </c>
      <c r="BK35" s="8">
        <f t="shared" si="33"/>
        <v>0.41434359725940489</v>
      </c>
      <c r="BL35" s="8">
        <f t="shared" si="33"/>
        <v>0.41434359725940489</v>
      </c>
    </row>
    <row r="36" spans="2:64">
      <c r="B36" s="5" t="s">
        <v>164</v>
      </c>
      <c r="C36" s="7" t="s">
        <v>151</v>
      </c>
      <c r="D36" s="28">
        <v>1</v>
      </c>
      <c r="E36" s="28">
        <f t="shared" ref="E36:AJ36" si="34">D36*(1+E129)</f>
        <v>1</v>
      </c>
      <c r="F36" s="28">
        <f t="shared" si="34"/>
        <v>1</v>
      </c>
      <c r="G36" s="28">
        <f t="shared" si="34"/>
        <v>1</v>
      </c>
      <c r="H36" s="28">
        <f t="shared" si="34"/>
        <v>1</v>
      </c>
      <c r="I36" s="28">
        <f t="shared" si="34"/>
        <v>1</v>
      </c>
      <c r="J36" s="28">
        <f t="shared" si="34"/>
        <v>1</v>
      </c>
      <c r="K36" s="28">
        <f t="shared" si="34"/>
        <v>1</v>
      </c>
      <c r="L36" s="28">
        <f t="shared" si="34"/>
        <v>1</v>
      </c>
      <c r="M36" s="28">
        <f t="shared" si="34"/>
        <v>1</v>
      </c>
      <c r="N36" s="28">
        <f t="shared" si="34"/>
        <v>1</v>
      </c>
      <c r="O36" s="28">
        <f t="shared" si="34"/>
        <v>1</v>
      </c>
      <c r="P36" s="28">
        <f t="shared" si="34"/>
        <v>1</v>
      </c>
      <c r="Q36" s="28">
        <f t="shared" si="34"/>
        <v>1</v>
      </c>
      <c r="R36" s="28">
        <f t="shared" si="34"/>
        <v>1</v>
      </c>
      <c r="S36" s="28">
        <f t="shared" si="34"/>
        <v>1</v>
      </c>
      <c r="T36" s="28">
        <f t="shared" si="34"/>
        <v>1</v>
      </c>
      <c r="U36" s="28">
        <f t="shared" si="34"/>
        <v>1</v>
      </c>
      <c r="V36" s="28">
        <f t="shared" si="34"/>
        <v>1</v>
      </c>
      <c r="W36" s="28">
        <f t="shared" si="34"/>
        <v>1</v>
      </c>
      <c r="X36" s="28">
        <f t="shared" si="34"/>
        <v>1</v>
      </c>
      <c r="Y36" s="28">
        <f t="shared" si="34"/>
        <v>1</v>
      </c>
      <c r="Z36" s="28">
        <f t="shared" si="34"/>
        <v>1</v>
      </c>
      <c r="AA36" s="28">
        <f t="shared" si="34"/>
        <v>1</v>
      </c>
      <c r="AB36" s="28">
        <f t="shared" si="34"/>
        <v>1</v>
      </c>
      <c r="AC36" s="28">
        <f t="shared" si="34"/>
        <v>1</v>
      </c>
      <c r="AD36" s="28">
        <f t="shared" si="34"/>
        <v>1</v>
      </c>
      <c r="AE36" s="28">
        <f t="shared" si="34"/>
        <v>1</v>
      </c>
      <c r="AF36" s="28">
        <f t="shared" si="34"/>
        <v>1</v>
      </c>
      <c r="AG36" s="28">
        <f t="shared" si="34"/>
        <v>1</v>
      </c>
      <c r="AH36" s="28">
        <f t="shared" si="34"/>
        <v>1</v>
      </c>
      <c r="AI36" s="28">
        <f t="shared" si="34"/>
        <v>1</v>
      </c>
      <c r="AJ36" s="28">
        <f t="shared" si="34"/>
        <v>1</v>
      </c>
      <c r="AK36" s="28">
        <f t="shared" ref="AK36:BL36" si="35">AJ36*(1+AK129)</f>
        <v>1</v>
      </c>
      <c r="AL36" s="28">
        <f t="shared" si="35"/>
        <v>1</v>
      </c>
      <c r="AM36" s="28">
        <f t="shared" si="35"/>
        <v>1</v>
      </c>
      <c r="AN36" s="28">
        <f t="shared" si="35"/>
        <v>1</v>
      </c>
      <c r="AO36" s="28">
        <f t="shared" si="35"/>
        <v>1</v>
      </c>
      <c r="AP36" s="28">
        <f t="shared" si="35"/>
        <v>1</v>
      </c>
      <c r="AQ36" s="28">
        <f t="shared" si="35"/>
        <v>1</v>
      </c>
      <c r="AR36" s="28">
        <f t="shared" si="35"/>
        <v>1</v>
      </c>
      <c r="AS36" s="28">
        <f t="shared" si="35"/>
        <v>1</v>
      </c>
      <c r="AT36" s="28">
        <f t="shared" si="35"/>
        <v>1</v>
      </c>
      <c r="AU36" s="28">
        <f t="shared" si="35"/>
        <v>1</v>
      </c>
      <c r="AV36" s="28">
        <f t="shared" si="35"/>
        <v>1</v>
      </c>
      <c r="AW36" s="28">
        <f t="shared" si="35"/>
        <v>1</v>
      </c>
      <c r="AX36" s="28">
        <f t="shared" si="35"/>
        <v>1</v>
      </c>
      <c r="AY36" s="28">
        <f t="shared" si="35"/>
        <v>1</v>
      </c>
      <c r="AZ36" s="28">
        <f t="shared" si="35"/>
        <v>1</v>
      </c>
      <c r="BA36" s="28">
        <f t="shared" si="35"/>
        <v>1</v>
      </c>
      <c r="BB36" s="28">
        <f t="shared" si="35"/>
        <v>1</v>
      </c>
      <c r="BC36" s="28">
        <f t="shared" si="35"/>
        <v>1</v>
      </c>
      <c r="BD36" s="28">
        <f t="shared" si="35"/>
        <v>1</v>
      </c>
      <c r="BE36" s="28">
        <f t="shared" si="35"/>
        <v>1</v>
      </c>
      <c r="BF36" s="28">
        <f t="shared" si="35"/>
        <v>1</v>
      </c>
      <c r="BG36" s="28">
        <f t="shared" si="35"/>
        <v>1</v>
      </c>
      <c r="BH36" s="28">
        <f t="shared" si="35"/>
        <v>1</v>
      </c>
      <c r="BI36" s="28">
        <f t="shared" si="35"/>
        <v>1</v>
      </c>
      <c r="BJ36" s="28">
        <f t="shared" si="35"/>
        <v>1</v>
      </c>
      <c r="BK36" s="28">
        <f t="shared" si="35"/>
        <v>1</v>
      </c>
      <c r="BL36" s="28">
        <f t="shared" si="35"/>
        <v>1</v>
      </c>
    </row>
    <row r="37" spans="2:64">
      <c r="B37" s="5" t="s">
        <v>165</v>
      </c>
      <c r="C37" s="7" t="s">
        <v>151</v>
      </c>
      <c r="D37" s="28">
        <v>1</v>
      </c>
      <c r="E37" s="28">
        <f t="shared" ref="E37:AJ37" si="36">D37</f>
        <v>1</v>
      </c>
      <c r="F37" s="28">
        <f t="shared" si="36"/>
        <v>1</v>
      </c>
      <c r="G37" s="28">
        <f t="shared" si="36"/>
        <v>1</v>
      </c>
      <c r="H37" s="28">
        <f t="shared" si="36"/>
        <v>1</v>
      </c>
      <c r="I37" s="28">
        <f t="shared" si="36"/>
        <v>1</v>
      </c>
      <c r="J37" s="28">
        <f t="shared" si="36"/>
        <v>1</v>
      </c>
      <c r="K37" s="28">
        <f t="shared" si="36"/>
        <v>1</v>
      </c>
      <c r="L37" s="28">
        <f t="shared" si="36"/>
        <v>1</v>
      </c>
      <c r="M37" s="28">
        <f t="shared" si="36"/>
        <v>1</v>
      </c>
      <c r="N37" s="28">
        <f t="shared" si="36"/>
        <v>1</v>
      </c>
      <c r="O37" s="28">
        <f t="shared" si="36"/>
        <v>1</v>
      </c>
      <c r="P37" s="28">
        <f t="shared" si="36"/>
        <v>1</v>
      </c>
      <c r="Q37" s="28">
        <f t="shared" si="36"/>
        <v>1</v>
      </c>
      <c r="R37" s="28">
        <f t="shared" si="36"/>
        <v>1</v>
      </c>
      <c r="S37" s="28">
        <f t="shared" si="36"/>
        <v>1</v>
      </c>
      <c r="T37" s="28">
        <f t="shared" si="36"/>
        <v>1</v>
      </c>
      <c r="U37" s="28">
        <f t="shared" si="36"/>
        <v>1</v>
      </c>
      <c r="V37" s="28">
        <f t="shared" si="36"/>
        <v>1</v>
      </c>
      <c r="W37" s="28">
        <f t="shared" si="36"/>
        <v>1</v>
      </c>
      <c r="X37" s="28">
        <f t="shared" si="36"/>
        <v>1</v>
      </c>
      <c r="Y37" s="28">
        <f t="shared" si="36"/>
        <v>1</v>
      </c>
      <c r="Z37" s="28">
        <f t="shared" si="36"/>
        <v>1</v>
      </c>
      <c r="AA37" s="28">
        <f t="shared" si="36"/>
        <v>1</v>
      </c>
      <c r="AB37" s="28">
        <f t="shared" si="36"/>
        <v>1</v>
      </c>
      <c r="AC37" s="28">
        <f t="shared" si="36"/>
        <v>1</v>
      </c>
      <c r="AD37" s="28">
        <f t="shared" si="36"/>
        <v>1</v>
      </c>
      <c r="AE37" s="28">
        <f t="shared" si="36"/>
        <v>1</v>
      </c>
      <c r="AF37" s="28">
        <f t="shared" si="36"/>
        <v>1</v>
      </c>
      <c r="AG37" s="28">
        <f t="shared" si="36"/>
        <v>1</v>
      </c>
      <c r="AH37" s="28">
        <f t="shared" si="36"/>
        <v>1</v>
      </c>
      <c r="AI37" s="28">
        <f t="shared" si="36"/>
        <v>1</v>
      </c>
      <c r="AJ37" s="28">
        <f t="shared" si="36"/>
        <v>1</v>
      </c>
      <c r="AK37" s="28">
        <f t="shared" ref="AK37:BL37" si="37">AJ37</f>
        <v>1</v>
      </c>
      <c r="AL37" s="28">
        <f t="shared" si="37"/>
        <v>1</v>
      </c>
      <c r="AM37" s="28">
        <f t="shared" si="37"/>
        <v>1</v>
      </c>
      <c r="AN37" s="28">
        <f t="shared" si="37"/>
        <v>1</v>
      </c>
      <c r="AO37" s="28">
        <f t="shared" si="37"/>
        <v>1</v>
      </c>
      <c r="AP37" s="28">
        <f t="shared" si="37"/>
        <v>1</v>
      </c>
      <c r="AQ37" s="28">
        <f t="shared" si="37"/>
        <v>1</v>
      </c>
      <c r="AR37" s="28">
        <f t="shared" si="37"/>
        <v>1</v>
      </c>
      <c r="AS37" s="28">
        <f t="shared" si="37"/>
        <v>1</v>
      </c>
      <c r="AT37" s="28">
        <f t="shared" si="37"/>
        <v>1</v>
      </c>
      <c r="AU37" s="28">
        <f t="shared" si="37"/>
        <v>1</v>
      </c>
      <c r="AV37" s="28">
        <f t="shared" si="37"/>
        <v>1</v>
      </c>
      <c r="AW37" s="28">
        <f t="shared" si="37"/>
        <v>1</v>
      </c>
      <c r="AX37" s="28">
        <f t="shared" si="37"/>
        <v>1</v>
      </c>
      <c r="AY37" s="28">
        <f t="shared" si="37"/>
        <v>1</v>
      </c>
      <c r="AZ37" s="28">
        <f t="shared" si="37"/>
        <v>1</v>
      </c>
      <c r="BA37" s="28">
        <f t="shared" si="37"/>
        <v>1</v>
      </c>
      <c r="BB37" s="28">
        <f t="shared" si="37"/>
        <v>1</v>
      </c>
      <c r="BC37" s="28">
        <f t="shared" si="37"/>
        <v>1</v>
      </c>
      <c r="BD37" s="28">
        <f t="shared" si="37"/>
        <v>1</v>
      </c>
      <c r="BE37" s="28">
        <f t="shared" si="37"/>
        <v>1</v>
      </c>
      <c r="BF37" s="28">
        <f t="shared" si="37"/>
        <v>1</v>
      </c>
      <c r="BG37" s="28">
        <f t="shared" si="37"/>
        <v>1</v>
      </c>
      <c r="BH37" s="28">
        <f t="shared" si="37"/>
        <v>1</v>
      </c>
      <c r="BI37" s="28">
        <f t="shared" si="37"/>
        <v>1</v>
      </c>
      <c r="BJ37" s="28">
        <f t="shared" si="37"/>
        <v>1</v>
      </c>
      <c r="BK37" s="28">
        <f t="shared" si="37"/>
        <v>1</v>
      </c>
      <c r="BL37" s="28">
        <f t="shared" si="37"/>
        <v>1</v>
      </c>
    </row>
    <row r="38" spans="2:64">
      <c r="B38" s="5" t="s">
        <v>152</v>
      </c>
      <c r="C38" s="7" t="s">
        <v>47</v>
      </c>
      <c r="E38" s="10">
        <f t="shared" ref="E38:AJ38" si="38">E34*E35*E36*E37</f>
        <v>14558444.999999998</v>
      </c>
      <c r="F38" s="10">
        <f t="shared" si="38"/>
        <v>14558444.999999998</v>
      </c>
      <c r="G38" s="10">
        <f t="shared" si="38"/>
        <v>14558444.999999998</v>
      </c>
      <c r="H38" s="10">
        <f t="shared" si="38"/>
        <v>14558444.999999998</v>
      </c>
      <c r="I38" s="10">
        <f t="shared" si="38"/>
        <v>14558444.999999998</v>
      </c>
      <c r="J38" s="10">
        <f t="shared" si="38"/>
        <v>14558444.999999998</v>
      </c>
      <c r="K38" s="10">
        <f t="shared" si="38"/>
        <v>14558444.999999998</v>
      </c>
      <c r="L38" s="10">
        <f t="shared" si="38"/>
        <v>14558444.999999998</v>
      </c>
      <c r="M38" s="10">
        <f t="shared" si="38"/>
        <v>14558444.999999998</v>
      </c>
      <c r="N38" s="10">
        <f t="shared" si="38"/>
        <v>14558444.999999998</v>
      </c>
      <c r="O38" s="10">
        <f t="shared" si="38"/>
        <v>14558444.999999998</v>
      </c>
      <c r="P38" s="10">
        <f t="shared" si="38"/>
        <v>14558444.999999998</v>
      </c>
      <c r="Q38" s="10">
        <f t="shared" si="38"/>
        <v>14558444.999999998</v>
      </c>
      <c r="R38" s="10">
        <f t="shared" si="38"/>
        <v>14558444.999999998</v>
      </c>
      <c r="S38" s="10">
        <f t="shared" si="38"/>
        <v>14558444.999999998</v>
      </c>
      <c r="T38" s="10">
        <f t="shared" si="38"/>
        <v>14558444.999999998</v>
      </c>
      <c r="U38" s="10">
        <f t="shared" si="38"/>
        <v>14558444.999999998</v>
      </c>
      <c r="V38" s="10">
        <f t="shared" si="38"/>
        <v>14558444.999999998</v>
      </c>
      <c r="W38" s="10">
        <f t="shared" si="38"/>
        <v>14558444.999999998</v>
      </c>
      <c r="X38" s="10">
        <f t="shared" si="38"/>
        <v>14558444.999999998</v>
      </c>
      <c r="Y38" s="10">
        <f t="shared" si="38"/>
        <v>14558444.999999998</v>
      </c>
      <c r="Z38" s="10">
        <f t="shared" si="38"/>
        <v>14558444.999999998</v>
      </c>
      <c r="AA38" s="10">
        <f t="shared" si="38"/>
        <v>14558444.999999998</v>
      </c>
      <c r="AB38" s="10">
        <f t="shared" si="38"/>
        <v>14558444.999999998</v>
      </c>
      <c r="AC38" s="10">
        <f t="shared" si="38"/>
        <v>14558444.999999998</v>
      </c>
      <c r="AD38" s="10">
        <f t="shared" si="38"/>
        <v>14558444.999999998</v>
      </c>
      <c r="AE38" s="10">
        <f t="shared" si="38"/>
        <v>14558444.999999998</v>
      </c>
      <c r="AF38" s="10">
        <f t="shared" si="38"/>
        <v>14558444.999999998</v>
      </c>
      <c r="AG38" s="10">
        <f t="shared" si="38"/>
        <v>14558444.999999998</v>
      </c>
      <c r="AH38" s="10">
        <f t="shared" si="38"/>
        <v>14558444.999999998</v>
      </c>
      <c r="AI38" s="10">
        <f t="shared" si="38"/>
        <v>14558444.999999998</v>
      </c>
      <c r="AJ38" s="10">
        <f t="shared" si="38"/>
        <v>14558444.999999998</v>
      </c>
      <c r="AK38" s="10">
        <f t="shared" ref="AK38:BL38" si="39">AK34*AK35*AK36*AK37</f>
        <v>14558444.999999998</v>
      </c>
      <c r="AL38" s="10">
        <f t="shared" si="39"/>
        <v>14558444.999999998</v>
      </c>
      <c r="AM38" s="10">
        <f t="shared" si="39"/>
        <v>14558444.999999998</v>
      </c>
      <c r="AN38" s="10">
        <f t="shared" si="39"/>
        <v>14558444.999999998</v>
      </c>
      <c r="AO38" s="10">
        <f t="shared" si="39"/>
        <v>14558444.999999998</v>
      </c>
      <c r="AP38" s="10">
        <f t="shared" si="39"/>
        <v>14558444.999999998</v>
      </c>
      <c r="AQ38" s="10">
        <f t="shared" si="39"/>
        <v>14558444.999999998</v>
      </c>
      <c r="AR38" s="10">
        <f t="shared" si="39"/>
        <v>14558444.999999998</v>
      </c>
      <c r="AS38" s="10">
        <f t="shared" si="39"/>
        <v>14558444.999999998</v>
      </c>
      <c r="AT38" s="10">
        <f t="shared" si="39"/>
        <v>14558444.999999998</v>
      </c>
      <c r="AU38" s="10">
        <f t="shared" si="39"/>
        <v>14558444.999999998</v>
      </c>
      <c r="AV38" s="10">
        <f t="shared" si="39"/>
        <v>14558444.999999998</v>
      </c>
      <c r="AW38" s="10">
        <f t="shared" si="39"/>
        <v>14558444.999999998</v>
      </c>
      <c r="AX38" s="10">
        <f t="shared" si="39"/>
        <v>14558444.999999998</v>
      </c>
      <c r="AY38" s="10">
        <f t="shared" si="39"/>
        <v>14558444.999999998</v>
      </c>
      <c r="AZ38" s="10">
        <f t="shared" si="39"/>
        <v>14558444.999999998</v>
      </c>
      <c r="BA38" s="10">
        <f t="shared" si="39"/>
        <v>14558444.999999998</v>
      </c>
      <c r="BB38" s="10">
        <f t="shared" si="39"/>
        <v>14558444.999999998</v>
      </c>
      <c r="BC38" s="10">
        <f t="shared" si="39"/>
        <v>14558444.999999998</v>
      </c>
      <c r="BD38" s="10">
        <f t="shared" si="39"/>
        <v>14558444.999999998</v>
      </c>
      <c r="BE38" s="10">
        <f t="shared" si="39"/>
        <v>14558444.999999998</v>
      </c>
      <c r="BF38" s="10">
        <f t="shared" si="39"/>
        <v>14558444.999999998</v>
      </c>
      <c r="BG38" s="10">
        <f t="shared" si="39"/>
        <v>14558444.999999998</v>
      </c>
      <c r="BH38" s="10">
        <f t="shared" si="39"/>
        <v>14558444.999999998</v>
      </c>
      <c r="BI38" s="10">
        <f t="shared" si="39"/>
        <v>14558444.999999998</v>
      </c>
      <c r="BJ38" s="10">
        <f t="shared" si="39"/>
        <v>14558444.999999998</v>
      </c>
      <c r="BK38" s="10">
        <f t="shared" si="39"/>
        <v>14558444.999999998</v>
      </c>
      <c r="BL38" s="10">
        <f t="shared" si="39"/>
        <v>14558444.999999998</v>
      </c>
    </row>
    <row r="39" spans="2:64">
      <c r="B39" s="3" t="s">
        <v>166</v>
      </c>
      <c r="C39" s="7" t="s">
        <v>47</v>
      </c>
      <c r="E39" s="13">
        <f t="shared" ref="E39:AJ39" si="40">E38/12</f>
        <v>1213203.7499999998</v>
      </c>
      <c r="F39" s="13">
        <f t="shared" si="40"/>
        <v>1213203.7499999998</v>
      </c>
      <c r="G39" s="13">
        <f t="shared" si="40"/>
        <v>1213203.7499999998</v>
      </c>
      <c r="H39" s="13">
        <f t="shared" si="40"/>
        <v>1213203.7499999998</v>
      </c>
      <c r="I39" s="13">
        <f t="shared" si="40"/>
        <v>1213203.7499999998</v>
      </c>
      <c r="J39" s="13">
        <f t="shared" si="40"/>
        <v>1213203.7499999998</v>
      </c>
      <c r="K39" s="13">
        <f t="shared" si="40"/>
        <v>1213203.7499999998</v>
      </c>
      <c r="L39" s="13">
        <f t="shared" si="40"/>
        <v>1213203.7499999998</v>
      </c>
      <c r="M39" s="13">
        <f t="shared" si="40"/>
        <v>1213203.7499999998</v>
      </c>
      <c r="N39" s="13">
        <f t="shared" si="40"/>
        <v>1213203.7499999998</v>
      </c>
      <c r="O39" s="13">
        <f t="shared" si="40"/>
        <v>1213203.7499999998</v>
      </c>
      <c r="P39" s="13">
        <f t="shared" si="40"/>
        <v>1213203.7499999998</v>
      </c>
      <c r="Q39" s="13">
        <f t="shared" si="40"/>
        <v>1213203.7499999998</v>
      </c>
      <c r="R39" s="13">
        <f t="shared" si="40"/>
        <v>1213203.7499999998</v>
      </c>
      <c r="S39" s="13">
        <f t="shared" si="40"/>
        <v>1213203.7499999998</v>
      </c>
      <c r="T39" s="13">
        <f t="shared" si="40"/>
        <v>1213203.7499999998</v>
      </c>
      <c r="U39" s="13">
        <f t="shared" si="40"/>
        <v>1213203.7499999998</v>
      </c>
      <c r="V39" s="13">
        <f t="shared" si="40"/>
        <v>1213203.7499999998</v>
      </c>
      <c r="W39" s="13">
        <f t="shared" si="40"/>
        <v>1213203.7499999998</v>
      </c>
      <c r="X39" s="13">
        <f t="shared" si="40"/>
        <v>1213203.7499999998</v>
      </c>
      <c r="Y39" s="13">
        <f t="shared" si="40"/>
        <v>1213203.7499999998</v>
      </c>
      <c r="Z39" s="13">
        <f t="shared" si="40"/>
        <v>1213203.7499999998</v>
      </c>
      <c r="AA39" s="13">
        <f t="shared" si="40"/>
        <v>1213203.7499999998</v>
      </c>
      <c r="AB39" s="13">
        <f t="shared" si="40"/>
        <v>1213203.7499999998</v>
      </c>
      <c r="AC39" s="13">
        <f t="shared" si="40"/>
        <v>1213203.7499999998</v>
      </c>
      <c r="AD39" s="13">
        <f t="shared" si="40"/>
        <v>1213203.7499999998</v>
      </c>
      <c r="AE39" s="13">
        <f t="shared" si="40"/>
        <v>1213203.7499999998</v>
      </c>
      <c r="AF39" s="13">
        <f t="shared" si="40"/>
        <v>1213203.7499999998</v>
      </c>
      <c r="AG39" s="13">
        <f t="shared" si="40"/>
        <v>1213203.7499999998</v>
      </c>
      <c r="AH39" s="13">
        <f t="shared" si="40"/>
        <v>1213203.7499999998</v>
      </c>
      <c r="AI39" s="13">
        <f t="shared" si="40"/>
        <v>1213203.7499999998</v>
      </c>
      <c r="AJ39" s="13">
        <f t="shared" si="40"/>
        <v>1213203.7499999998</v>
      </c>
      <c r="AK39" s="13">
        <f t="shared" ref="AK39:BL39" si="41">AK38/12</f>
        <v>1213203.7499999998</v>
      </c>
      <c r="AL39" s="13">
        <f t="shared" si="41"/>
        <v>1213203.7499999998</v>
      </c>
      <c r="AM39" s="13">
        <f t="shared" si="41"/>
        <v>1213203.7499999998</v>
      </c>
      <c r="AN39" s="13">
        <f t="shared" si="41"/>
        <v>1213203.7499999998</v>
      </c>
      <c r="AO39" s="13">
        <f t="shared" si="41"/>
        <v>1213203.7499999998</v>
      </c>
      <c r="AP39" s="13">
        <f t="shared" si="41"/>
        <v>1213203.7499999998</v>
      </c>
      <c r="AQ39" s="13">
        <f t="shared" si="41"/>
        <v>1213203.7499999998</v>
      </c>
      <c r="AR39" s="13">
        <f t="shared" si="41"/>
        <v>1213203.7499999998</v>
      </c>
      <c r="AS39" s="13">
        <f t="shared" si="41"/>
        <v>1213203.7499999998</v>
      </c>
      <c r="AT39" s="13">
        <f t="shared" si="41"/>
        <v>1213203.7499999998</v>
      </c>
      <c r="AU39" s="13">
        <f t="shared" si="41"/>
        <v>1213203.7499999998</v>
      </c>
      <c r="AV39" s="13">
        <f t="shared" si="41"/>
        <v>1213203.7499999998</v>
      </c>
      <c r="AW39" s="13">
        <f t="shared" si="41"/>
        <v>1213203.7499999998</v>
      </c>
      <c r="AX39" s="13">
        <f t="shared" si="41"/>
        <v>1213203.7499999998</v>
      </c>
      <c r="AY39" s="13">
        <f t="shared" si="41"/>
        <v>1213203.7499999998</v>
      </c>
      <c r="AZ39" s="13">
        <f t="shared" si="41"/>
        <v>1213203.7499999998</v>
      </c>
      <c r="BA39" s="13">
        <f t="shared" si="41"/>
        <v>1213203.7499999998</v>
      </c>
      <c r="BB39" s="13">
        <f t="shared" si="41"/>
        <v>1213203.7499999998</v>
      </c>
      <c r="BC39" s="13">
        <f t="shared" si="41"/>
        <v>1213203.7499999998</v>
      </c>
      <c r="BD39" s="13">
        <f t="shared" si="41"/>
        <v>1213203.7499999998</v>
      </c>
      <c r="BE39" s="13">
        <f t="shared" si="41"/>
        <v>1213203.7499999998</v>
      </c>
      <c r="BF39" s="13">
        <f t="shared" si="41"/>
        <v>1213203.7499999998</v>
      </c>
      <c r="BG39" s="13">
        <f t="shared" si="41"/>
        <v>1213203.7499999998</v>
      </c>
      <c r="BH39" s="13">
        <f t="shared" si="41"/>
        <v>1213203.7499999998</v>
      </c>
      <c r="BI39" s="13">
        <f t="shared" si="41"/>
        <v>1213203.7499999998</v>
      </c>
      <c r="BJ39" s="13">
        <f t="shared" si="41"/>
        <v>1213203.7499999998</v>
      </c>
      <c r="BK39" s="13">
        <f t="shared" si="41"/>
        <v>1213203.7499999998</v>
      </c>
      <c r="BL39" s="13">
        <f t="shared" si="41"/>
        <v>1213203.7499999998</v>
      </c>
    </row>
    <row r="40" spans="2:64">
      <c r="B40" s="5" t="s">
        <v>167</v>
      </c>
      <c r="C40" s="7" t="s">
        <v>35</v>
      </c>
      <c r="D40" s="8"/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4.4999999999999998E-2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0</v>
      </c>
      <c r="Z40" s="8">
        <v>0</v>
      </c>
      <c r="AA40" s="8">
        <v>0</v>
      </c>
      <c r="AB40" s="8">
        <v>4.4999999999999998E-2</v>
      </c>
      <c r="AC40" s="8">
        <v>0</v>
      </c>
      <c r="AD40" s="8">
        <v>0</v>
      </c>
      <c r="AE40" s="8">
        <v>0</v>
      </c>
      <c r="AF40" s="8">
        <v>0</v>
      </c>
      <c r="AG40" s="8">
        <v>0</v>
      </c>
      <c r="AH40" s="8">
        <v>0</v>
      </c>
      <c r="AI40" s="8">
        <v>0</v>
      </c>
      <c r="AJ40" s="8">
        <v>0</v>
      </c>
      <c r="AK40" s="8">
        <v>0</v>
      </c>
      <c r="AL40" s="8">
        <v>0</v>
      </c>
      <c r="AM40" s="8">
        <v>0</v>
      </c>
      <c r="AN40" s="8">
        <v>4.4999999999999998E-2</v>
      </c>
      <c r="AO40" s="8">
        <v>0</v>
      </c>
      <c r="AP40" s="8">
        <v>0</v>
      </c>
      <c r="AQ40" s="8">
        <v>0</v>
      </c>
      <c r="AR40" s="8">
        <v>0</v>
      </c>
      <c r="AS40" s="8">
        <v>0</v>
      </c>
      <c r="AT40" s="8">
        <v>0</v>
      </c>
      <c r="AU40" s="8">
        <v>0</v>
      </c>
      <c r="AV40" s="8">
        <v>0</v>
      </c>
      <c r="AW40" s="8">
        <v>0</v>
      </c>
      <c r="AX40" s="8">
        <v>0</v>
      </c>
      <c r="AY40" s="8">
        <v>0</v>
      </c>
      <c r="AZ40" s="8">
        <v>4.4999999999999998E-2</v>
      </c>
      <c r="BA40" s="8">
        <v>0</v>
      </c>
      <c r="BB40" s="8">
        <v>0</v>
      </c>
      <c r="BC40" s="8">
        <v>0</v>
      </c>
      <c r="BD40" s="8">
        <v>0</v>
      </c>
      <c r="BE40" s="8">
        <v>0</v>
      </c>
      <c r="BF40" s="8">
        <v>0</v>
      </c>
      <c r="BG40" s="8">
        <v>0</v>
      </c>
      <c r="BH40" s="8">
        <v>0</v>
      </c>
      <c r="BI40" s="8">
        <v>0</v>
      </c>
      <c r="BJ40" s="8">
        <v>0</v>
      </c>
      <c r="BK40" s="8">
        <v>0</v>
      </c>
      <c r="BL40" s="8">
        <v>4.4999999999999998E-2</v>
      </c>
    </row>
    <row r="41" spans="2:64">
      <c r="B41" s="5" t="s">
        <v>168</v>
      </c>
      <c r="C41" s="7" t="s">
        <v>47</v>
      </c>
      <c r="D41" s="10">
        <v>2950721</v>
      </c>
      <c r="E41" s="10">
        <f t="shared" ref="E41:AJ41" si="42">D41*(1+E40)</f>
        <v>2950721</v>
      </c>
      <c r="F41" s="10">
        <f t="shared" si="42"/>
        <v>2950721</v>
      </c>
      <c r="G41" s="10">
        <f t="shared" si="42"/>
        <v>2950721</v>
      </c>
      <c r="H41" s="10">
        <f t="shared" si="42"/>
        <v>2950721</v>
      </c>
      <c r="I41" s="10">
        <f t="shared" si="42"/>
        <v>2950721</v>
      </c>
      <c r="J41" s="10">
        <f t="shared" si="42"/>
        <v>2950721</v>
      </c>
      <c r="K41" s="10">
        <f t="shared" si="42"/>
        <v>2950721</v>
      </c>
      <c r="L41" s="10">
        <f t="shared" si="42"/>
        <v>2950721</v>
      </c>
      <c r="M41" s="10">
        <f t="shared" si="42"/>
        <v>2950721</v>
      </c>
      <c r="N41" s="10">
        <f t="shared" si="42"/>
        <v>2950721</v>
      </c>
      <c r="O41" s="10">
        <f t="shared" si="42"/>
        <v>2950721</v>
      </c>
      <c r="P41" s="10">
        <f t="shared" si="42"/>
        <v>3083503.4449999998</v>
      </c>
      <c r="Q41" s="10">
        <f t="shared" si="42"/>
        <v>3083503.4449999998</v>
      </c>
      <c r="R41" s="10">
        <f t="shared" si="42"/>
        <v>3083503.4449999998</v>
      </c>
      <c r="S41" s="10">
        <f t="shared" si="42"/>
        <v>3083503.4449999998</v>
      </c>
      <c r="T41" s="10">
        <f t="shared" si="42"/>
        <v>3083503.4449999998</v>
      </c>
      <c r="U41" s="10">
        <f t="shared" si="42"/>
        <v>3083503.4449999998</v>
      </c>
      <c r="V41" s="10">
        <f t="shared" si="42"/>
        <v>3083503.4449999998</v>
      </c>
      <c r="W41" s="10">
        <f t="shared" si="42"/>
        <v>3083503.4449999998</v>
      </c>
      <c r="X41" s="10">
        <f t="shared" si="42"/>
        <v>3083503.4449999998</v>
      </c>
      <c r="Y41" s="10">
        <f t="shared" si="42"/>
        <v>3083503.4449999998</v>
      </c>
      <c r="Z41" s="10">
        <f t="shared" si="42"/>
        <v>3083503.4449999998</v>
      </c>
      <c r="AA41" s="10">
        <f t="shared" si="42"/>
        <v>3083503.4449999998</v>
      </c>
      <c r="AB41" s="10">
        <f t="shared" si="42"/>
        <v>3222261.1000249996</v>
      </c>
      <c r="AC41" s="10">
        <f t="shared" si="42"/>
        <v>3222261.1000249996</v>
      </c>
      <c r="AD41" s="10">
        <f t="shared" si="42"/>
        <v>3222261.1000249996</v>
      </c>
      <c r="AE41" s="10">
        <f t="shared" si="42"/>
        <v>3222261.1000249996</v>
      </c>
      <c r="AF41" s="10">
        <f t="shared" si="42"/>
        <v>3222261.1000249996</v>
      </c>
      <c r="AG41" s="10">
        <f t="shared" si="42"/>
        <v>3222261.1000249996</v>
      </c>
      <c r="AH41" s="10">
        <f t="shared" si="42"/>
        <v>3222261.1000249996</v>
      </c>
      <c r="AI41" s="10">
        <f t="shared" si="42"/>
        <v>3222261.1000249996</v>
      </c>
      <c r="AJ41" s="10">
        <f t="shared" si="42"/>
        <v>3222261.1000249996</v>
      </c>
      <c r="AK41" s="10">
        <f t="shared" ref="AK41:BL41" si="43">AJ41*(1+AK40)</f>
        <v>3222261.1000249996</v>
      </c>
      <c r="AL41" s="10">
        <f t="shared" si="43"/>
        <v>3222261.1000249996</v>
      </c>
      <c r="AM41" s="10">
        <f t="shared" si="43"/>
        <v>3222261.1000249996</v>
      </c>
      <c r="AN41" s="10">
        <f t="shared" si="43"/>
        <v>3367262.8495261245</v>
      </c>
      <c r="AO41" s="10">
        <f t="shared" si="43"/>
        <v>3367262.8495261245</v>
      </c>
      <c r="AP41" s="10">
        <f t="shared" si="43"/>
        <v>3367262.8495261245</v>
      </c>
      <c r="AQ41" s="10">
        <f t="shared" si="43"/>
        <v>3367262.8495261245</v>
      </c>
      <c r="AR41" s="10">
        <f t="shared" si="43"/>
        <v>3367262.8495261245</v>
      </c>
      <c r="AS41" s="10">
        <f t="shared" si="43"/>
        <v>3367262.8495261245</v>
      </c>
      <c r="AT41" s="10">
        <f t="shared" si="43"/>
        <v>3367262.8495261245</v>
      </c>
      <c r="AU41" s="10">
        <f t="shared" si="43"/>
        <v>3367262.8495261245</v>
      </c>
      <c r="AV41" s="10">
        <f t="shared" si="43"/>
        <v>3367262.8495261245</v>
      </c>
      <c r="AW41" s="10">
        <f t="shared" si="43"/>
        <v>3367262.8495261245</v>
      </c>
      <c r="AX41" s="10">
        <f t="shared" si="43"/>
        <v>3367262.8495261245</v>
      </c>
      <c r="AY41" s="10">
        <f t="shared" si="43"/>
        <v>3367262.8495261245</v>
      </c>
      <c r="AZ41" s="10">
        <f t="shared" si="43"/>
        <v>3518789.6777547998</v>
      </c>
      <c r="BA41" s="10">
        <f t="shared" si="43"/>
        <v>3518789.6777547998</v>
      </c>
      <c r="BB41" s="10">
        <f t="shared" si="43"/>
        <v>3518789.6777547998</v>
      </c>
      <c r="BC41" s="10">
        <f t="shared" si="43"/>
        <v>3518789.6777547998</v>
      </c>
      <c r="BD41" s="10">
        <f t="shared" si="43"/>
        <v>3518789.6777547998</v>
      </c>
      <c r="BE41" s="10">
        <f t="shared" si="43"/>
        <v>3518789.6777547998</v>
      </c>
      <c r="BF41" s="10">
        <f t="shared" si="43"/>
        <v>3518789.6777547998</v>
      </c>
      <c r="BG41" s="10">
        <f t="shared" si="43"/>
        <v>3518789.6777547998</v>
      </c>
      <c r="BH41" s="10">
        <f t="shared" si="43"/>
        <v>3518789.6777547998</v>
      </c>
      <c r="BI41" s="10">
        <f t="shared" si="43"/>
        <v>3518789.6777547998</v>
      </c>
      <c r="BJ41" s="10">
        <f t="shared" si="43"/>
        <v>3518789.6777547998</v>
      </c>
      <c r="BK41" s="10">
        <f t="shared" si="43"/>
        <v>3518789.6777547998</v>
      </c>
      <c r="BL41" s="10">
        <f t="shared" si="43"/>
        <v>3677135.2132537654</v>
      </c>
    </row>
    <row r="42" spans="2:64">
      <c r="B42" s="5" t="s">
        <v>149</v>
      </c>
      <c r="C42" s="7" t="s">
        <v>35</v>
      </c>
      <c r="D42" s="8">
        <v>0.22458782107830591</v>
      </c>
      <c r="E42" s="8">
        <f t="shared" ref="E42:AJ42" si="44">D42</f>
        <v>0.22458782107830591</v>
      </c>
      <c r="F42" s="8">
        <f t="shared" si="44"/>
        <v>0.22458782107830591</v>
      </c>
      <c r="G42" s="8">
        <f t="shared" si="44"/>
        <v>0.22458782107830591</v>
      </c>
      <c r="H42" s="8">
        <f t="shared" si="44"/>
        <v>0.22458782107830591</v>
      </c>
      <c r="I42" s="8">
        <f t="shared" si="44"/>
        <v>0.22458782107830591</v>
      </c>
      <c r="J42" s="8">
        <f t="shared" si="44"/>
        <v>0.22458782107830591</v>
      </c>
      <c r="K42" s="8">
        <f t="shared" si="44"/>
        <v>0.22458782107830591</v>
      </c>
      <c r="L42" s="8">
        <f t="shared" si="44"/>
        <v>0.22458782107830591</v>
      </c>
      <c r="M42" s="8">
        <f t="shared" si="44"/>
        <v>0.22458782107830591</v>
      </c>
      <c r="N42" s="8">
        <f t="shared" si="44"/>
        <v>0.22458782107830591</v>
      </c>
      <c r="O42" s="8">
        <f t="shared" si="44"/>
        <v>0.22458782107830591</v>
      </c>
      <c r="P42" s="8">
        <f t="shared" si="44"/>
        <v>0.22458782107830591</v>
      </c>
      <c r="Q42" s="8">
        <f t="shared" si="44"/>
        <v>0.22458782107830591</v>
      </c>
      <c r="R42" s="8">
        <f t="shared" si="44"/>
        <v>0.22458782107830591</v>
      </c>
      <c r="S42" s="8">
        <f t="shared" si="44"/>
        <v>0.22458782107830591</v>
      </c>
      <c r="T42" s="8">
        <f t="shared" si="44"/>
        <v>0.22458782107830591</v>
      </c>
      <c r="U42" s="8">
        <f t="shared" si="44"/>
        <v>0.22458782107830591</v>
      </c>
      <c r="V42" s="8">
        <f t="shared" si="44"/>
        <v>0.22458782107830591</v>
      </c>
      <c r="W42" s="8">
        <f t="shared" si="44"/>
        <v>0.22458782107830591</v>
      </c>
      <c r="X42" s="8">
        <f t="shared" si="44"/>
        <v>0.22458782107830591</v>
      </c>
      <c r="Y42" s="8">
        <f t="shared" si="44"/>
        <v>0.22458782107830591</v>
      </c>
      <c r="Z42" s="8">
        <f t="shared" si="44"/>
        <v>0.22458782107830591</v>
      </c>
      <c r="AA42" s="8">
        <f t="shared" si="44"/>
        <v>0.22458782107830591</v>
      </c>
      <c r="AB42" s="8">
        <f t="shared" si="44"/>
        <v>0.22458782107830591</v>
      </c>
      <c r="AC42" s="8">
        <f t="shared" si="44"/>
        <v>0.22458782107830591</v>
      </c>
      <c r="AD42" s="8">
        <f t="shared" si="44"/>
        <v>0.22458782107830591</v>
      </c>
      <c r="AE42" s="8">
        <f t="shared" si="44"/>
        <v>0.22458782107830591</v>
      </c>
      <c r="AF42" s="8">
        <f t="shared" si="44"/>
        <v>0.22458782107830591</v>
      </c>
      <c r="AG42" s="8">
        <f t="shared" si="44"/>
        <v>0.22458782107830591</v>
      </c>
      <c r="AH42" s="8">
        <f t="shared" si="44"/>
        <v>0.22458782107830591</v>
      </c>
      <c r="AI42" s="8">
        <f t="shared" si="44"/>
        <v>0.22458782107830591</v>
      </c>
      <c r="AJ42" s="8">
        <f t="shared" si="44"/>
        <v>0.22458782107830591</v>
      </c>
      <c r="AK42" s="8">
        <f t="shared" ref="AK42:BL42" si="45">AJ42</f>
        <v>0.22458782107830591</v>
      </c>
      <c r="AL42" s="8">
        <f t="shared" si="45"/>
        <v>0.22458782107830591</v>
      </c>
      <c r="AM42" s="8">
        <f t="shared" si="45"/>
        <v>0.22458782107830591</v>
      </c>
      <c r="AN42" s="8">
        <f t="shared" si="45"/>
        <v>0.22458782107830591</v>
      </c>
      <c r="AO42" s="8">
        <f t="shared" si="45"/>
        <v>0.22458782107830591</v>
      </c>
      <c r="AP42" s="8">
        <f t="shared" si="45"/>
        <v>0.22458782107830591</v>
      </c>
      <c r="AQ42" s="8">
        <f t="shared" si="45"/>
        <v>0.22458782107830591</v>
      </c>
      <c r="AR42" s="8">
        <f t="shared" si="45"/>
        <v>0.22458782107830591</v>
      </c>
      <c r="AS42" s="8">
        <f t="shared" si="45"/>
        <v>0.22458782107830591</v>
      </c>
      <c r="AT42" s="8">
        <f t="shared" si="45"/>
        <v>0.22458782107830591</v>
      </c>
      <c r="AU42" s="8">
        <f t="shared" si="45"/>
        <v>0.22458782107830591</v>
      </c>
      <c r="AV42" s="8">
        <f t="shared" si="45"/>
        <v>0.22458782107830591</v>
      </c>
      <c r="AW42" s="8">
        <f t="shared" si="45"/>
        <v>0.22458782107830591</v>
      </c>
      <c r="AX42" s="8">
        <f t="shared" si="45"/>
        <v>0.22458782107830591</v>
      </c>
      <c r="AY42" s="8">
        <f t="shared" si="45"/>
        <v>0.22458782107830591</v>
      </c>
      <c r="AZ42" s="8">
        <f t="shared" si="45"/>
        <v>0.22458782107830591</v>
      </c>
      <c r="BA42" s="8">
        <f t="shared" si="45"/>
        <v>0.22458782107830591</v>
      </c>
      <c r="BB42" s="8">
        <f t="shared" si="45"/>
        <v>0.22458782107830591</v>
      </c>
      <c r="BC42" s="8">
        <f t="shared" si="45"/>
        <v>0.22458782107830591</v>
      </c>
      <c r="BD42" s="8">
        <f t="shared" si="45"/>
        <v>0.22458782107830591</v>
      </c>
      <c r="BE42" s="8">
        <f t="shared" si="45"/>
        <v>0.22458782107830591</v>
      </c>
      <c r="BF42" s="8">
        <f t="shared" si="45"/>
        <v>0.22458782107830591</v>
      </c>
      <c r="BG42" s="8">
        <f t="shared" si="45"/>
        <v>0.22458782107830591</v>
      </c>
      <c r="BH42" s="8">
        <f t="shared" si="45"/>
        <v>0.22458782107830591</v>
      </c>
      <c r="BI42" s="8">
        <f t="shared" si="45"/>
        <v>0.22458782107830591</v>
      </c>
      <c r="BJ42" s="8">
        <f t="shared" si="45"/>
        <v>0.22458782107830591</v>
      </c>
      <c r="BK42" s="8">
        <f t="shared" si="45"/>
        <v>0.22458782107830591</v>
      </c>
      <c r="BL42" s="8">
        <f t="shared" si="45"/>
        <v>0.22458782107830591</v>
      </c>
    </row>
    <row r="43" spans="2:64">
      <c r="B43" s="5" t="s">
        <v>169</v>
      </c>
      <c r="C43" s="7" t="s">
        <v>151</v>
      </c>
      <c r="D43" s="28">
        <v>1</v>
      </c>
      <c r="E43" s="28">
        <f t="shared" ref="E43:AJ43" si="46">D43*(1+E125)</f>
        <v>1</v>
      </c>
      <c r="F43" s="28">
        <f t="shared" si="46"/>
        <v>1</v>
      </c>
      <c r="G43" s="28">
        <f t="shared" si="46"/>
        <v>1</v>
      </c>
      <c r="H43" s="28">
        <f t="shared" si="46"/>
        <v>1</v>
      </c>
      <c r="I43" s="28">
        <f t="shared" si="46"/>
        <v>1</v>
      </c>
      <c r="J43" s="28">
        <f t="shared" si="46"/>
        <v>1</v>
      </c>
      <c r="K43" s="28">
        <f t="shared" si="46"/>
        <v>1</v>
      </c>
      <c r="L43" s="28">
        <f t="shared" si="46"/>
        <v>1</v>
      </c>
      <c r="M43" s="28">
        <f t="shared" si="46"/>
        <v>1</v>
      </c>
      <c r="N43" s="28">
        <f t="shared" si="46"/>
        <v>1</v>
      </c>
      <c r="O43" s="28">
        <f t="shared" si="46"/>
        <v>1</v>
      </c>
      <c r="P43" s="28">
        <f t="shared" si="46"/>
        <v>1.0269999999999999</v>
      </c>
      <c r="Q43" s="28">
        <f t="shared" si="46"/>
        <v>1.0269999999999999</v>
      </c>
      <c r="R43" s="28">
        <f t="shared" si="46"/>
        <v>1.0269999999999999</v>
      </c>
      <c r="S43" s="28">
        <f t="shared" si="46"/>
        <v>1.0269999999999999</v>
      </c>
      <c r="T43" s="28">
        <f t="shared" si="46"/>
        <v>1.0269999999999999</v>
      </c>
      <c r="U43" s="28">
        <f t="shared" si="46"/>
        <v>1.0269999999999999</v>
      </c>
      <c r="V43" s="28">
        <f t="shared" si="46"/>
        <v>1.0269999999999999</v>
      </c>
      <c r="W43" s="28">
        <f t="shared" si="46"/>
        <v>1.0269999999999999</v>
      </c>
      <c r="X43" s="28">
        <f t="shared" si="46"/>
        <v>1.0269999999999999</v>
      </c>
      <c r="Y43" s="28">
        <f t="shared" si="46"/>
        <v>1.0269999999999999</v>
      </c>
      <c r="Z43" s="28">
        <f t="shared" si="46"/>
        <v>1.0269999999999999</v>
      </c>
      <c r="AA43" s="28">
        <f t="shared" si="46"/>
        <v>1.0269999999999999</v>
      </c>
      <c r="AB43" s="28">
        <f t="shared" si="46"/>
        <v>1.0547289999999998</v>
      </c>
      <c r="AC43" s="28">
        <f t="shared" si="46"/>
        <v>1.0547289999999998</v>
      </c>
      <c r="AD43" s="28">
        <f t="shared" si="46"/>
        <v>1.0547289999999998</v>
      </c>
      <c r="AE43" s="28">
        <f t="shared" si="46"/>
        <v>1.0547289999999998</v>
      </c>
      <c r="AF43" s="28">
        <f t="shared" si="46"/>
        <v>1.0547289999999998</v>
      </c>
      <c r="AG43" s="28">
        <f t="shared" si="46"/>
        <v>1.0547289999999998</v>
      </c>
      <c r="AH43" s="28">
        <f t="shared" si="46"/>
        <v>1.0547289999999998</v>
      </c>
      <c r="AI43" s="28">
        <f t="shared" si="46"/>
        <v>1.0547289999999998</v>
      </c>
      <c r="AJ43" s="28">
        <f t="shared" si="46"/>
        <v>1.0547289999999998</v>
      </c>
      <c r="AK43" s="28">
        <f t="shared" ref="AK43:BL43" si="47">AJ43*(1+AK125)</f>
        <v>1.0547289999999998</v>
      </c>
      <c r="AL43" s="28">
        <f t="shared" si="47"/>
        <v>1.0547289999999998</v>
      </c>
      <c r="AM43" s="28">
        <f t="shared" si="47"/>
        <v>1.0547289999999998</v>
      </c>
      <c r="AN43" s="28">
        <f t="shared" si="47"/>
        <v>1.0832066829999998</v>
      </c>
      <c r="AO43" s="28">
        <f t="shared" si="47"/>
        <v>1.0832066829999998</v>
      </c>
      <c r="AP43" s="28">
        <f t="shared" si="47"/>
        <v>1.0832066829999998</v>
      </c>
      <c r="AQ43" s="28">
        <f t="shared" si="47"/>
        <v>1.0832066829999998</v>
      </c>
      <c r="AR43" s="28">
        <f t="shared" si="47"/>
        <v>1.0832066829999998</v>
      </c>
      <c r="AS43" s="28">
        <f t="shared" si="47"/>
        <v>1.0832066829999998</v>
      </c>
      <c r="AT43" s="28">
        <f t="shared" si="47"/>
        <v>1.0832066829999998</v>
      </c>
      <c r="AU43" s="28">
        <f t="shared" si="47"/>
        <v>1.0832066829999998</v>
      </c>
      <c r="AV43" s="28">
        <f t="shared" si="47"/>
        <v>1.0832066829999998</v>
      </c>
      <c r="AW43" s="28">
        <f t="shared" si="47"/>
        <v>1.0832066829999998</v>
      </c>
      <c r="AX43" s="28">
        <f t="shared" si="47"/>
        <v>1.0832066829999998</v>
      </c>
      <c r="AY43" s="28">
        <f t="shared" si="47"/>
        <v>1.0832066829999998</v>
      </c>
      <c r="AZ43" s="28">
        <f t="shared" si="47"/>
        <v>1.1124532634409996</v>
      </c>
      <c r="BA43" s="28">
        <f t="shared" si="47"/>
        <v>1.1124532634409996</v>
      </c>
      <c r="BB43" s="28">
        <f t="shared" si="47"/>
        <v>1.1124532634409996</v>
      </c>
      <c r="BC43" s="28">
        <f t="shared" si="47"/>
        <v>1.1124532634409996</v>
      </c>
      <c r="BD43" s="28">
        <f t="shared" si="47"/>
        <v>1.1124532634409996</v>
      </c>
      <c r="BE43" s="28">
        <f t="shared" si="47"/>
        <v>1.1124532634409996</v>
      </c>
      <c r="BF43" s="28">
        <f t="shared" si="47"/>
        <v>1.1124532634409996</v>
      </c>
      <c r="BG43" s="28">
        <f t="shared" si="47"/>
        <v>1.1124532634409996</v>
      </c>
      <c r="BH43" s="28">
        <f t="shared" si="47"/>
        <v>1.1124532634409996</v>
      </c>
      <c r="BI43" s="28">
        <f t="shared" si="47"/>
        <v>1.1124532634409996</v>
      </c>
      <c r="BJ43" s="28">
        <f t="shared" si="47"/>
        <v>1.1124532634409996</v>
      </c>
      <c r="BK43" s="28">
        <f t="shared" si="47"/>
        <v>1.1124532634409996</v>
      </c>
      <c r="BL43" s="28">
        <f t="shared" si="47"/>
        <v>1.1424895015539065</v>
      </c>
    </row>
    <row r="44" spans="2:64">
      <c r="B44" s="5" t="s">
        <v>152</v>
      </c>
      <c r="C44" s="7" t="s">
        <v>47</v>
      </c>
      <c r="E44" s="10">
        <f t="shared" ref="E44:AJ44" si="48">E41*E42*E43</f>
        <v>662695.99999999988</v>
      </c>
      <c r="F44" s="10">
        <f t="shared" si="48"/>
        <v>662695.99999999988</v>
      </c>
      <c r="G44" s="10">
        <f t="shared" si="48"/>
        <v>662695.99999999988</v>
      </c>
      <c r="H44" s="10">
        <f t="shared" si="48"/>
        <v>662695.99999999988</v>
      </c>
      <c r="I44" s="10">
        <f t="shared" si="48"/>
        <v>662695.99999999988</v>
      </c>
      <c r="J44" s="10">
        <f t="shared" si="48"/>
        <v>662695.99999999988</v>
      </c>
      <c r="K44" s="10">
        <f t="shared" si="48"/>
        <v>662695.99999999988</v>
      </c>
      <c r="L44" s="10">
        <f t="shared" si="48"/>
        <v>662695.99999999988</v>
      </c>
      <c r="M44" s="10">
        <f t="shared" si="48"/>
        <v>662695.99999999988</v>
      </c>
      <c r="N44" s="10">
        <f t="shared" si="48"/>
        <v>662695.99999999988</v>
      </c>
      <c r="O44" s="10">
        <f t="shared" si="48"/>
        <v>662695.99999999988</v>
      </c>
      <c r="P44" s="10">
        <f t="shared" si="48"/>
        <v>711215.28763999976</v>
      </c>
      <c r="Q44" s="10">
        <f t="shared" si="48"/>
        <v>711215.28763999976</v>
      </c>
      <c r="R44" s="10">
        <f t="shared" si="48"/>
        <v>711215.28763999976</v>
      </c>
      <c r="S44" s="10">
        <f t="shared" si="48"/>
        <v>711215.28763999976</v>
      </c>
      <c r="T44" s="10">
        <f t="shared" si="48"/>
        <v>711215.28763999976</v>
      </c>
      <c r="U44" s="10">
        <f t="shared" si="48"/>
        <v>711215.28763999976</v>
      </c>
      <c r="V44" s="10">
        <f t="shared" si="48"/>
        <v>711215.28763999976</v>
      </c>
      <c r="W44" s="10">
        <f t="shared" si="48"/>
        <v>711215.28763999976</v>
      </c>
      <c r="X44" s="10">
        <f t="shared" si="48"/>
        <v>711215.28763999976</v>
      </c>
      <c r="Y44" s="10">
        <f t="shared" si="48"/>
        <v>711215.28763999976</v>
      </c>
      <c r="Z44" s="10">
        <f t="shared" si="48"/>
        <v>711215.28763999976</v>
      </c>
      <c r="AA44" s="10">
        <f t="shared" si="48"/>
        <v>711215.28763999976</v>
      </c>
      <c r="AB44" s="10">
        <f t="shared" si="48"/>
        <v>763286.91492456233</v>
      </c>
      <c r="AC44" s="10">
        <f t="shared" si="48"/>
        <v>763286.91492456233</v>
      </c>
      <c r="AD44" s="10">
        <f t="shared" si="48"/>
        <v>763286.91492456233</v>
      </c>
      <c r="AE44" s="10">
        <f t="shared" si="48"/>
        <v>763286.91492456233</v>
      </c>
      <c r="AF44" s="10">
        <f t="shared" si="48"/>
        <v>763286.91492456233</v>
      </c>
      <c r="AG44" s="10">
        <f t="shared" si="48"/>
        <v>763286.91492456233</v>
      </c>
      <c r="AH44" s="10">
        <f t="shared" si="48"/>
        <v>763286.91492456233</v>
      </c>
      <c r="AI44" s="10">
        <f t="shared" si="48"/>
        <v>763286.91492456233</v>
      </c>
      <c r="AJ44" s="10">
        <f t="shared" si="48"/>
        <v>763286.91492456233</v>
      </c>
      <c r="AK44" s="10">
        <f t="shared" ref="AK44:BL44" si="49">AK41*AK42*AK43</f>
        <v>763286.91492456233</v>
      </c>
      <c r="AL44" s="10">
        <f t="shared" si="49"/>
        <v>763286.91492456233</v>
      </c>
      <c r="AM44" s="10">
        <f t="shared" si="49"/>
        <v>763286.91492456233</v>
      </c>
      <c r="AN44" s="10">
        <f t="shared" si="49"/>
        <v>819170.96640076395</v>
      </c>
      <c r="AO44" s="10">
        <f t="shared" si="49"/>
        <v>819170.96640076395</v>
      </c>
      <c r="AP44" s="10">
        <f t="shared" si="49"/>
        <v>819170.96640076395</v>
      </c>
      <c r="AQ44" s="10">
        <f t="shared" si="49"/>
        <v>819170.96640076395</v>
      </c>
      <c r="AR44" s="10">
        <f t="shared" si="49"/>
        <v>819170.96640076395</v>
      </c>
      <c r="AS44" s="10">
        <f t="shared" si="49"/>
        <v>819170.96640076395</v>
      </c>
      <c r="AT44" s="10">
        <f t="shared" si="49"/>
        <v>819170.96640076395</v>
      </c>
      <c r="AU44" s="10">
        <f t="shared" si="49"/>
        <v>819170.96640076395</v>
      </c>
      <c r="AV44" s="10">
        <f t="shared" si="49"/>
        <v>819170.96640076395</v>
      </c>
      <c r="AW44" s="10">
        <f t="shared" si="49"/>
        <v>819170.96640076395</v>
      </c>
      <c r="AX44" s="10">
        <f t="shared" si="49"/>
        <v>819170.96640076395</v>
      </c>
      <c r="AY44" s="10">
        <f t="shared" si="49"/>
        <v>819170.96640076395</v>
      </c>
      <c r="AZ44" s="10">
        <f t="shared" si="49"/>
        <v>879146.5687057958</v>
      </c>
      <c r="BA44" s="10">
        <f t="shared" si="49"/>
        <v>879146.5687057958</v>
      </c>
      <c r="BB44" s="10">
        <f t="shared" si="49"/>
        <v>879146.5687057958</v>
      </c>
      <c r="BC44" s="10">
        <f t="shared" si="49"/>
        <v>879146.5687057958</v>
      </c>
      <c r="BD44" s="10">
        <f t="shared" si="49"/>
        <v>879146.5687057958</v>
      </c>
      <c r="BE44" s="10">
        <f t="shared" si="49"/>
        <v>879146.5687057958</v>
      </c>
      <c r="BF44" s="10">
        <f t="shared" si="49"/>
        <v>879146.5687057958</v>
      </c>
      <c r="BG44" s="10">
        <f t="shared" si="49"/>
        <v>879146.5687057958</v>
      </c>
      <c r="BH44" s="10">
        <f t="shared" si="49"/>
        <v>879146.5687057958</v>
      </c>
      <c r="BI44" s="10">
        <f t="shared" si="49"/>
        <v>879146.5687057958</v>
      </c>
      <c r="BJ44" s="10">
        <f t="shared" si="49"/>
        <v>879146.5687057958</v>
      </c>
      <c r="BK44" s="10">
        <f t="shared" si="49"/>
        <v>879146.5687057958</v>
      </c>
      <c r="BL44" s="10">
        <f t="shared" si="49"/>
        <v>943513.28473359044</v>
      </c>
    </row>
    <row r="45" spans="2:64">
      <c r="B45" s="3" t="s">
        <v>170</v>
      </c>
      <c r="C45" s="7" t="s">
        <v>47</v>
      </c>
      <c r="E45" s="13">
        <f t="shared" ref="E45:AJ45" si="50">E44/12</f>
        <v>55224.666666666657</v>
      </c>
      <c r="F45" s="13">
        <f t="shared" si="50"/>
        <v>55224.666666666657</v>
      </c>
      <c r="G45" s="13">
        <f t="shared" si="50"/>
        <v>55224.666666666657</v>
      </c>
      <c r="H45" s="13">
        <f t="shared" si="50"/>
        <v>55224.666666666657</v>
      </c>
      <c r="I45" s="13">
        <f t="shared" si="50"/>
        <v>55224.666666666657</v>
      </c>
      <c r="J45" s="13">
        <f t="shared" si="50"/>
        <v>55224.666666666657</v>
      </c>
      <c r="K45" s="13">
        <f t="shared" si="50"/>
        <v>55224.666666666657</v>
      </c>
      <c r="L45" s="13">
        <f t="shared" si="50"/>
        <v>55224.666666666657</v>
      </c>
      <c r="M45" s="13">
        <f t="shared" si="50"/>
        <v>55224.666666666657</v>
      </c>
      <c r="N45" s="13">
        <f t="shared" si="50"/>
        <v>55224.666666666657</v>
      </c>
      <c r="O45" s="13">
        <f t="shared" si="50"/>
        <v>55224.666666666657</v>
      </c>
      <c r="P45" s="13">
        <f t="shared" si="50"/>
        <v>59267.940636666644</v>
      </c>
      <c r="Q45" s="13">
        <f t="shared" si="50"/>
        <v>59267.940636666644</v>
      </c>
      <c r="R45" s="13">
        <f t="shared" si="50"/>
        <v>59267.940636666644</v>
      </c>
      <c r="S45" s="13">
        <f t="shared" si="50"/>
        <v>59267.940636666644</v>
      </c>
      <c r="T45" s="13">
        <f t="shared" si="50"/>
        <v>59267.940636666644</v>
      </c>
      <c r="U45" s="13">
        <f t="shared" si="50"/>
        <v>59267.940636666644</v>
      </c>
      <c r="V45" s="13">
        <f t="shared" si="50"/>
        <v>59267.940636666644</v>
      </c>
      <c r="W45" s="13">
        <f t="shared" si="50"/>
        <v>59267.940636666644</v>
      </c>
      <c r="X45" s="13">
        <f t="shared" si="50"/>
        <v>59267.940636666644</v>
      </c>
      <c r="Y45" s="13">
        <f t="shared" si="50"/>
        <v>59267.940636666644</v>
      </c>
      <c r="Z45" s="13">
        <f t="shared" si="50"/>
        <v>59267.940636666644</v>
      </c>
      <c r="AA45" s="13">
        <f t="shared" si="50"/>
        <v>59267.940636666644</v>
      </c>
      <c r="AB45" s="13">
        <f t="shared" si="50"/>
        <v>63607.242910380191</v>
      </c>
      <c r="AC45" s="13">
        <f t="shared" si="50"/>
        <v>63607.242910380191</v>
      </c>
      <c r="AD45" s="13">
        <f t="shared" si="50"/>
        <v>63607.242910380191</v>
      </c>
      <c r="AE45" s="13">
        <f t="shared" si="50"/>
        <v>63607.242910380191</v>
      </c>
      <c r="AF45" s="13">
        <f t="shared" si="50"/>
        <v>63607.242910380191</v>
      </c>
      <c r="AG45" s="13">
        <f t="shared" si="50"/>
        <v>63607.242910380191</v>
      </c>
      <c r="AH45" s="13">
        <f t="shared" si="50"/>
        <v>63607.242910380191</v>
      </c>
      <c r="AI45" s="13">
        <f t="shared" si="50"/>
        <v>63607.242910380191</v>
      </c>
      <c r="AJ45" s="13">
        <f t="shared" si="50"/>
        <v>63607.242910380191</v>
      </c>
      <c r="AK45" s="13">
        <f t="shared" ref="AK45:BL45" si="51">AK44/12</f>
        <v>63607.242910380191</v>
      </c>
      <c r="AL45" s="13">
        <f t="shared" si="51"/>
        <v>63607.242910380191</v>
      </c>
      <c r="AM45" s="13">
        <f t="shared" si="51"/>
        <v>63607.242910380191</v>
      </c>
      <c r="AN45" s="13">
        <f t="shared" si="51"/>
        <v>68264.247200063663</v>
      </c>
      <c r="AO45" s="13">
        <f t="shared" si="51"/>
        <v>68264.247200063663</v>
      </c>
      <c r="AP45" s="13">
        <f t="shared" si="51"/>
        <v>68264.247200063663</v>
      </c>
      <c r="AQ45" s="13">
        <f t="shared" si="51"/>
        <v>68264.247200063663</v>
      </c>
      <c r="AR45" s="13">
        <f t="shared" si="51"/>
        <v>68264.247200063663</v>
      </c>
      <c r="AS45" s="13">
        <f t="shared" si="51"/>
        <v>68264.247200063663</v>
      </c>
      <c r="AT45" s="13">
        <f t="shared" si="51"/>
        <v>68264.247200063663</v>
      </c>
      <c r="AU45" s="13">
        <f t="shared" si="51"/>
        <v>68264.247200063663</v>
      </c>
      <c r="AV45" s="13">
        <f t="shared" si="51"/>
        <v>68264.247200063663</v>
      </c>
      <c r="AW45" s="13">
        <f t="shared" si="51"/>
        <v>68264.247200063663</v>
      </c>
      <c r="AX45" s="13">
        <f t="shared" si="51"/>
        <v>68264.247200063663</v>
      </c>
      <c r="AY45" s="13">
        <f t="shared" si="51"/>
        <v>68264.247200063663</v>
      </c>
      <c r="AZ45" s="13">
        <f t="shared" si="51"/>
        <v>73262.214058816317</v>
      </c>
      <c r="BA45" s="13">
        <f t="shared" si="51"/>
        <v>73262.214058816317</v>
      </c>
      <c r="BB45" s="13">
        <f t="shared" si="51"/>
        <v>73262.214058816317</v>
      </c>
      <c r="BC45" s="13">
        <f t="shared" si="51"/>
        <v>73262.214058816317</v>
      </c>
      <c r="BD45" s="13">
        <f t="shared" si="51"/>
        <v>73262.214058816317</v>
      </c>
      <c r="BE45" s="13">
        <f t="shared" si="51"/>
        <v>73262.214058816317</v>
      </c>
      <c r="BF45" s="13">
        <f t="shared" si="51"/>
        <v>73262.214058816317</v>
      </c>
      <c r="BG45" s="13">
        <f t="shared" si="51"/>
        <v>73262.214058816317</v>
      </c>
      <c r="BH45" s="13">
        <f t="shared" si="51"/>
        <v>73262.214058816317</v>
      </c>
      <c r="BI45" s="13">
        <f t="shared" si="51"/>
        <v>73262.214058816317</v>
      </c>
      <c r="BJ45" s="13">
        <f t="shared" si="51"/>
        <v>73262.214058816317</v>
      </c>
      <c r="BK45" s="13">
        <f t="shared" si="51"/>
        <v>73262.214058816317</v>
      </c>
      <c r="BL45" s="13">
        <f t="shared" si="51"/>
        <v>78626.107061132541</v>
      </c>
    </row>
    <row r="46" spans="2:64">
      <c r="B46" s="5" t="s">
        <v>171</v>
      </c>
      <c r="C46" s="7" t="s">
        <v>35</v>
      </c>
      <c r="D46" s="8"/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0.14499999999999999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  <c r="W46" s="8">
        <v>0</v>
      </c>
      <c r="X46" s="8">
        <v>0</v>
      </c>
      <c r="Y46" s="8">
        <v>0</v>
      </c>
      <c r="Z46" s="8">
        <v>0</v>
      </c>
      <c r="AA46" s="8">
        <v>0</v>
      </c>
      <c r="AB46" s="8">
        <v>0.14499999999999999</v>
      </c>
      <c r="AC46" s="8">
        <v>0</v>
      </c>
      <c r="AD46" s="8">
        <v>0</v>
      </c>
      <c r="AE46" s="8">
        <v>0</v>
      </c>
      <c r="AF46" s="8">
        <v>0</v>
      </c>
      <c r="AG46" s="8">
        <v>0</v>
      </c>
      <c r="AH46" s="8">
        <v>0</v>
      </c>
      <c r="AI46" s="8">
        <v>0</v>
      </c>
      <c r="AJ46" s="8">
        <v>0</v>
      </c>
      <c r="AK46" s="8">
        <v>0</v>
      </c>
      <c r="AL46" s="8">
        <v>0</v>
      </c>
      <c r="AM46" s="8">
        <v>0</v>
      </c>
      <c r="AN46" s="8">
        <v>0.14499999999999999</v>
      </c>
      <c r="AO46" s="8">
        <v>0</v>
      </c>
      <c r="AP46" s="8">
        <v>0</v>
      </c>
      <c r="AQ46" s="8">
        <v>0</v>
      </c>
      <c r="AR46" s="8">
        <v>0</v>
      </c>
      <c r="AS46" s="8">
        <v>0</v>
      </c>
      <c r="AT46" s="8">
        <v>0</v>
      </c>
      <c r="AU46" s="8">
        <v>0</v>
      </c>
      <c r="AV46" s="8">
        <v>0</v>
      </c>
      <c r="AW46" s="8">
        <v>0</v>
      </c>
      <c r="AX46" s="8">
        <v>0</v>
      </c>
      <c r="AY46" s="8">
        <v>0</v>
      </c>
      <c r="AZ46" s="8">
        <v>0.14499999999999999</v>
      </c>
      <c r="BA46" s="8">
        <v>0</v>
      </c>
      <c r="BB46" s="8">
        <v>0</v>
      </c>
      <c r="BC46" s="8">
        <v>0</v>
      </c>
      <c r="BD46" s="8">
        <v>0</v>
      </c>
      <c r="BE46" s="8">
        <v>0</v>
      </c>
      <c r="BF46" s="8">
        <v>0</v>
      </c>
      <c r="BG46" s="8">
        <v>0</v>
      </c>
      <c r="BH46" s="8">
        <v>0</v>
      </c>
      <c r="BI46" s="8">
        <v>0</v>
      </c>
      <c r="BJ46" s="8">
        <v>0</v>
      </c>
      <c r="BK46" s="8">
        <v>0</v>
      </c>
      <c r="BL46" s="8">
        <v>0.14499999999999999</v>
      </c>
    </row>
    <row r="47" spans="2:64">
      <c r="B47" s="5" t="s">
        <v>172</v>
      </c>
      <c r="C47" s="7" t="s">
        <v>47</v>
      </c>
      <c r="D47" s="10">
        <v>569021</v>
      </c>
      <c r="E47" s="10">
        <f t="shared" ref="E47:AJ47" si="52">D47*(1+E46)</f>
        <v>569021</v>
      </c>
      <c r="F47" s="10">
        <f t="shared" si="52"/>
        <v>569021</v>
      </c>
      <c r="G47" s="10">
        <f t="shared" si="52"/>
        <v>569021</v>
      </c>
      <c r="H47" s="10">
        <f t="shared" si="52"/>
        <v>569021</v>
      </c>
      <c r="I47" s="10">
        <f t="shared" si="52"/>
        <v>569021</v>
      </c>
      <c r="J47" s="10">
        <f t="shared" si="52"/>
        <v>569021</v>
      </c>
      <c r="K47" s="10">
        <f t="shared" si="52"/>
        <v>569021</v>
      </c>
      <c r="L47" s="10">
        <f t="shared" si="52"/>
        <v>569021</v>
      </c>
      <c r="M47" s="10">
        <f t="shared" si="52"/>
        <v>569021</v>
      </c>
      <c r="N47" s="10">
        <f t="shared" si="52"/>
        <v>569021</v>
      </c>
      <c r="O47" s="10">
        <f t="shared" si="52"/>
        <v>569021</v>
      </c>
      <c r="P47" s="10">
        <f t="shared" si="52"/>
        <v>651529.04500000004</v>
      </c>
      <c r="Q47" s="10">
        <f t="shared" si="52"/>
        <v>651529.04500000004</v>
      </c>
      <c r="R47" s="10">
        <f t="shared" si="52"/>
        <v>651529.04500000004</v>
      </c>
      <c r="S47" s="10">
        <f t="shared" si="52"/>
        <v>651529.04500000004</v>
      </c>
      <c r="T47" s="10">
        <f t="shared" si="52"/>
        <v>651529.04500000004</v>
      </c>
      <c r="U47" s="10">
        <f t="shared" si="52"/>
        <v>651529.04500000004</v>
      </c>
      <c r="V47" s="10">
        <f t="shared" si="52"/>
        <v>651529.04500000004</v>
      </c>
      <c r="W47" s="10">
        <f t="shared" si="52"/>
        <v>651529.04500000004</v>
      </c>
      <c r="X47" s="10">
        <f t="shared" si="52"/>
        <v>651529.04500000004</v>
      </c>
      <c r="Y47" s="10">
        <f t="shared" si="52"/>
        <v>651529.04500000004</v>
      </c>
      <c r="Z47" s="10">
        <f t="shared" si="52"/>
        <v>651529.04500000004</v>
      </c>
      <c r="AA47" s="10">
        <f t="shared" si="52"/>
        <v>651529.04500000004</v>
      </c>
      <c r="AB47" s="10">
        <f t="shared" si="52"/>
        <v>746000.75652500009</v>
      </c>
      <c r="AC47" s="10">
        <f t="shared" si="52"/>
        <v>746000.75652500009</v>
      </c>
      <c r="AD47" s="10">
        <f t="shared" si="52"/>
        <v>746000.75652500009</v>
      </c>
      <c r="AE47" s="10">
        <f t="shared" si="52"/>
        <v>746000.75652500009</v>
      </c>
      <c r="AF47" s="10">
        <f t="shared" si="52"/>
        <v>746000.75652500009</v>
      </c>
      <c r="AG47" s="10">
        <f t="shared" si="52"/>
        <v>746000.75652500009</v>
      </c>
      <c r="AH47" s="10">
        <f t="shared" si="52"/>
        <v>746000.75652500009</v>
      </c>
      <c r="AI47" s="10">
        <f t="shared" si="52"/>
        <v>746000.75652500009</v>
      </c>
      <c r="AJ47" s="10">
        <f t="shared" si="52"/>
        <v>746000.75652500009</v>
      </c>
      <c r="AK47" s="10">
        <f t="shared" ref="AK47:BL47" si="53">AJ47*(1+AK46)</f>
        <v>746000.75652500009</v>
      </c>
      <c r="AL47" s="10">
        <f t="shared" si="53"/>
        <v>746000.75652500009</v>
      </c>
      <c r="AM47" s="10">
        <f t="shared" si="53"/>
        <v>746000.75652500009</v>
      </c>
      <c r="AN47" s="10">
        <f t="shared" si="53"/>
        <v>854170.86622112512</v>
      </c>
      <c r="AO47" s="10">
        <f t="shared" si="53"/>
        <v>854170.86622112512</v>
      </c>
      <c r="AP47" s="10">
        <f t="shared" si="53"/>
        <v>854170.86622112512</v>
      </c>
      <c r="AQ47" s="10">
        <f t="shared" si="53"/>
        <v>854170.86622112512</v>
      </c>
      <c r="AR47" s="10">
        <f t="shared" si="53"/>
        <v>854170.86622112512</v>
      </c>
      <c r="AS47" s="10">
        <f t="shared" si="53"/>
        <v>854170.86622112512</v>
      </c>
      <c r="AT47" s="10">
        <f t="shared" si="53"/>
        <v>854170.86622112512</v>
      </c>
      <c r="AU47" s="10">
        <f t="shared" si="53"/>
        <v>854170.86622112512</v>
      </c>
      <c r="AV47" s="10">
        <f t="shared" si="53"/>
        <v>854170.86622112512</v>
      </c>
      <c r="AW47" s="10">
        <f t="shared" si="53"/>
        <v>854170.86622112512</v>
      </c>
      <c r="AX47" s="10">
        <f t="shared" si="53"/>
        <v>854170.86622112512</v>
      </c>
      <c r="AY47" s="10">
        <f t="shared" si="53"/>
        <v>854170.86622112512</v>
      </c>
      <c r="AZ47" s="10">
        <f t="shared" si="53"/>
        <v>978025.64182318829</v>
      </c>
      <c r="BA47" s="10">
        <f t="shared" si="53"/>
        <v>978025.64182318829</v>
      </c>
      <c r="BB47" s="10">
        <f t="shared" si="53"/>
        <v>978025.64182318829</v>
      </c>
      <c r="BC47" s="10">
        <f t="shared" si="53"/>
        <v>978025.64182318829</v>
      </c>
      <c r="BD47" s="10">
        <f t="shared" si="53"/>
        <v>978025.64182318829</v>
      </c>
      <c r="BE47" s="10">
        <f t="shared" si="53"/>
        <v>978025.64182318829</v>
      </c>
      <c r="BF47" s="10">
        <f t="shared" si="53"/>
        <v>978025.64182318829</v>
      </c>
      <c r="BG47" s="10">
        <f t="shared" si="53"/>
        <v>978025.64182318829</v>
      </c>
      <c r="BH47" s="10">
        <f t="shared" si="53"/>
        <v>978025.64182318829</v>
      </c>
      <c r="BI47" s="10">
        <f t="shared" si="53"/>
        <v>978025.64182318829</v>
      </c>
      <c r="BJ47" s="10">
        <f t="shared" si="53"/>
        <v>978025.64182318829</v>
      </c>
      <c r="BK47" s="10">
        <f t="shared" si="53"/>
        <v>978025.64182318829</v>
      </c>
      <c r="BL47" s="10">
        <f t="shared" si="53"/>
        <v>1119839.3598875506</v>
      </c>
    </row>
    <row r="48" spans="2:64">
      <c r="B48" s="5" t="s">
        <v>149</v>
      </c>
      <c r="C48" s="7" t="s">
        <v>35</v>
      </c>
      <c r="D48" s="8">
        <v>0.5887849481829317</v>
      </c>
      <c r="E48" s="8">
        <f t="shared" ref="E48:AJ48" si="54">D48</f>
        <v>0.5887849481829317</v>
      </c>
      <c r="F48" s="8">
        <f t="shared" si="54"/>
        <v>0.5887849481829317</v>
      </c>
      <c r="G48" s="8">
        <f t="shared" si="54"/>
        <v>0.5887849481829317</v>
      </c>
      <c r="H48" s="8">
        <f t="shared" si="54"/>
        <v>0.5887849481829317</v>
      </c>
      <c r="I48" s="8">
        <f t="shared" si="54"/>
        <v>0.5887849481829317</v>
      </c>
      <c r="J48" s="8">
        <f t="shared" si="54"/>
        <v>0.5887849481829317</v>
      </c>
      <c r="K48" s="8">
        <f t="shared" si="54"/>
        <v>0.5887849481829317</v>
      </c>
      <c r="L48" s="8">
        <f t="shared" si="54"/>
        <v>0.5887849481829317</v>
      </c>
      <c r="M48" s="8">
        <f t="shared" si="54"/>
        <v>0.5887849481829317</v>
      </c>
      <c r="N48" s="8">
        <f t="shared" si="54"/>
        <v>0.5887849481829317</v>
      </c>
      <c r="O48" s="8">
        <f t="shared" si="54"/>
        <v>0.5887849481829317</v>
      </c>
      <c r="P48" s="8">
        <f t="shared" si="54"/>
        <v>0.5887849481829317</v>
      </c>
      <c r="Q48" s="8">
        <f t="shared" si="54"/>
        <v>0.5887849481829317</v>
      </c>
      <c r="R48" s="8">
        <f t="shared" si="54"/>
        <v>0.5887849481829317</v>
      </c>
      <c r="S48" s="8">
        <f t="shared" si="54"/>
        <v>0.5887849481829317</v>
      </c>
      <c r="T48" s="8">
        <f t="shared" si="54"/>
        <v>0.5887849481829317</v>
      </c>
      <c r="U48" s="8">
        <f t="shared" si="54"/>
        <v>0.5887849481829317</v>
      </c>
      <c r="V48" s="8">
        <f t="shared" si="54"/>
        <v>0.5887849481829317</v>
      </c>
      <c r="W48" s="8">
        <f t="shared" si="54"/>
        <v>0.5887849481829317</v>
      </c>
      <c r="X48" s="8">
        <f t="shared" si="54"/>
        <v>0.5887849481829317</v>
      </c>
      <c r="Y48" s="8">
        <f t="shared" si="54"/>
        <v>0.5887849481829317</v>
      </c>
      <c r="Z48" s="8">
        <f t="shared" si="54"/>
        <v>0.5887849481829317</v>
      </c>
      <c r="AA48" s="8">
        <f t="shared" si="54"/>
        <v>0.5887849481829317</v>
      </c>
      <c r="AB48" s="8">
        <f t="shared" si="54"/>
        <v>0.5887849481829317</v>
      </c>
      <c r="AC48" s="8">
        <f t="shared" si="54"/>
        <v>0.5887849481829317</v>
      </c>
      <c r="AD48" s="8">
        <f t="shared" si="54"/>
        <v>0.5887849481829317</v>
      </c>
      <c r="AE48" s="8">
        <f t="shared" si="54"/>
        <v>0.5887849481829317</v>
      </c>
      <c r="AF48" s="8">
        <f t="shared" si="54"/>
        <v>0.5887849481829317</v>
      </c>
      <c r="AG48" s="8">
        <f t="shared" si="54"/>
        <v>0.5887849481829317</v>
      </c>
      <c r="AH48" s="8">
        <f t="shared" si="54"/>
        <v>0.5887849481829317</v>
      </c>
      <c r="AI48" s="8">
        <f t="shared" si="54"/>
        <v>0.5887849481829317</v>
      </c>
      <c r="AJ48" s="8">
        <f t="shared" si="54"/>
        <v>0.5887849481829317</v>
      </c>
      <c r="AK48" s="8">
        <f t="shared" ref="AK48:BL48" si="55">AJ48</f>
        <v>0.5887849481829317</v>
      </c>
      <c r="AL48" s="8">
        <f t="shared" si="55"/>
        <v>0.5887849481829317</v>
      </c>
      <c r="AM48" s="8">
        <f t="shared" si="55"/>
        <v>0.5887849481829317</v>
      </c>
      <c r="AN48" s="8">
        <f t="shared" si="55"/>
        <v>0.5887849481829317</v>
      </c>
      <c r="AO48" s="8">
        <f t="shared" si="55"/>
        <v>0.5887849481829317</v>
      </c>
      <c r="AP48" s="8">
        <f t="shared" si="55"/>
        <v>0.5887849481829317</v>
      </c>
      <c r="AQ48" s="8">
        <f t="shared" si="55"/>
        <v>0.5887849481829317</v>
      </c>
      <c r="AR48" s="8">
        <f t="shared" si="55"/>
        <v>0.5887849481829317</v>
      </c>
      <c r="AS48" s="8">
        <f t="shared" si="55"/>
        <v>0.5887849481829317</v>
      </c>
      <c r="AT48" s="8">
        <f t="shared" si="55"/>
        <v>0.5887849481829317</v>
      </c>
      <c r="AU48" s="8">
        <f t="shared" si="55"/>
        <v>0.5887849481829317</v>
      </c>
      <c r="AV48" s="8">
        <f t="shared" si="55"/>
        <v>0.5887849481829317</v>
      </c>
      <c r="AW48" s="8">
        <f t="shared" si="55"/>
        <v>0.5887849481829317</v>
      </c>
      <c r="AX48" s="8">
        <f t="shared" si="55"/>
        <v>0.5887849481829317</v>
      </c>
      <c r="AY48" s="8">
        <f t="shared" si="55"/>
        <v>0.5887849481829317</v>
      </c>
      <c r="AZ48" s="8">
        <f t="shared" si="55"/>
        <v>0.5887849481829317</v>
      </c>
      <c r="BA48" s="8">
        <f t="shared" si="55"/>
        <v>0.5887849481829317</v>
      </c>
      <c r="BB48" s="8">
        <f t="shared" si="55"/>
        <v>0.5887849481829317</v>
      </c>
      <c r="BC48" s="8">
        <f t="shared" si="55"/>
        <v>0.5887849481829317</v>
      </c>
      <c r="BD48" s="8">
        <f t="shared" si="55"/>
        <v>0.5887849481829317</v>
      </c>
      <c r="BE48" s="8">
        <f t="shared" si="55"/>
        <v>0.5887849481829317</v>
      </c>
      <c r="BF48" s="8">
        <f t="shared" si="55"/>
        <v>0.5887849481829317</v>
      </c>
      <c r="BG48" s="8">
        <f t="shared" si="55"/>
        <v>0.5887849481829317</v>
      </c>
      <c r="BH48" s="8">
        <f t="shared" si="55"/>
        <v>0.5887849481829317</v>
      </c>
      <c r="BI48" s="8">
        <f t="shared" si="55"/>
        <v>0.5887849481829317</v>
      </c>
      <c r="BJ48" s="8">
        <f t="shared" si="55"/>
        <v>0.5887849481829317</v>
      </c>
      <c r="BK48" s="8">
        <f t="shared" si="55"/>
        <v>0.5887849481829317</v>
      </c>
      <c r="BL48" s="8">
        <f t="shared" si="55"/>
        <v>0.5887849481829317</v>
      </c>
    </row>
    <row r="49" spans="2:64">
      <c r="B49" s="5" t="s">
        <v>169</v>
      </c>
      <c r="C49" s="7" t="s">
        <v>151</v>
      </c>
      <c r="D49" s="28">
        <v>1</v>
      </c>
      <c r="E49" s="28">
        <f t="shared" ref="E49:AJ49" si="56">D49*(1+E125)</f>
        <v>1</v>
      </c>
      <c r="F49" s="28">
        <f t="shared" si="56"/>
        <v>1</v>
      </c>
      <c r="G49" s="28">
        <f t="shared" si="56"/>
        <v>1</v>
      </c>
      <c r="H49" s="28">
        <f t="shared" si="56"/>
        <v>1</v>
      </c>
      <c r="I49" s="28">
        <f t="shared" si="56"/>
        <v>1</v>
      </c>
      <c r="J49" s="28">
        <f t="shared" si="56"/>
        <v>1</v>
      </c>
      <c r="K49" s="28">
        <f t="shared" si="56"/>
        <v>1</v>
      </c>
      <c r="L49" s="28">
        <f t="shared" si="56"/>
        <v>1</v>
      </c>
      <c r="M49" s="28">
        <f t="shared" si="56"/>
        <v>1</v>
      </c>
      <c r="N49" s="28">
        <f t="shared" si="56"/>
        <v>1</v>
      </c>
      <c r="O49" s="28">
        <f t="shared" si="56"/>
        <v>1</v>
      </c>
      <c r="P49" s="28">
        <f t="shared" si="56"/>
        <v>1.0269999999999999</v>
      </c>
      <c r="Q49" s="28">
        <f t="shared" si="56"/>
        <v>1.0269999999999999</v>
      </c>
      <c r="R49" s="28">
        <f t="shared" si="56"/>
        <v>1.0269999999999999</v>
      </c>
      <c r="S49" s="28">
        <f t="shared" si="56"/>
        <v>1.0269999999999999</v>
      </c>
      <c r="T49" s="28">
        <f t="shared" si="56"/>
        <v>1.0269999999999999</v>
      </c>
      <c r="U49" s="28">
        <f t="shared" si="56"/>
        <v>1.0269999999999999</v>
      </c>
      <c r="V49" s="28">
        <f t="shared" si="56"/>
        <v>1.0269999999999999</v>
      </c>
      <c r="W49" s="28">
        <f t="shared" si="56"/>
        <v>1.0269999999999999</v>
      </c>
      <c r="X49" s="28">
        <f t="shared" si="56"/>
        <v>1.0269999999999999</v>
      </c>
      <c r="Y49" s="28">
        <f t="shared" si="56"/>
        <v>1.0269999999999999</v>
      </c>
      <c r="Z49" s="28">
        <f t="shared" si="56"/>
        <v>1.0269999999999999</v>
      </c>
      <c r="AA49" s="28">
        <f t="shared" si="56"/>
        <v>1.0269999999999999</v>
      </c>
      <c r="AB49" s="28">
        <f t="shared" si="56"/>
        <v>1.0547289999999998</v>
      </c>
      <c r="AC49" s="28">
        <f t="shared" si="56"/>
        <v>1.0547289999999998</v>
      </c>
      <c r="AD49" s="28">
        <f t="shared" si="56"/>
        <v>1.0547289999999998</v>
      </c>
      <c r="AE49" s="28">
        <f t="shared" si="56"/>
        <v>1.0547289999999998</v>
      </c>
      <c r="AF49" s="28">
        <f t="shared" si="56"/>
        <v>1.0547289999999998</v>
      </c>
      <c r="AG49" s="28">
        <f t="shared" si="56"/>
        <v>1.0547289999999998</v>
      </c>
      <c r="AH49" s="28">
        <f t="shared" si="56"/>
        <v>1.0547289999999998</v>
      </c>
      <c r="AI49" s="28">
        <f t="shared" si="56"/>
        <v>1.0547289999999998</v>
      </c>
      <c r="AJ49" s="28">
        <f t="shared" si="56"/>
        <v>1.0547289999999998</v>
      </c>
      <c r="AK49" s="28">
        <f t="shared" ref="AK49:BL49" si="57">AJ49*(1+AK125)</f>
        <v>1.0547289999999998</v>
      </c>
      <c r="AL49" s="28">
        <f t="shared" si="57"/>
        <v>1.0547289999999998</v>
      </c>
      <c r="AM49" s="28">
        <f t="shared" si="57"/>
        <v>1.0547289999999998</v>
      </c>
      <c r="AN49" s="28">
        <f t="shared" si="57"/>
        <v>1.0832066829999998</v>
      </c>
      <c r="AO49" s="28">
        <f t="shared" si="57"/>
        <v>1.0832066829999998</v>
      </c>
      <c r="AP49" s="28">
        <f t="shared" si="57"/>
        <v>1.0832066829999998</v>
      </c>
      <c r="AQ49" s="28">
        <f t="shared" si="57"/>
        <v>1.0832066829999998</v>
      </c>
      <c r="AR49" s="28">
        <f t="shared" si="57"/>
        <v>1.0832066829999998</v>
      </c>
      <c r="AS49" s="28">
        <f t="shared" si="57"/>
        <v>1.0832066829999998</v>
      </c>
      <c r="AT49" s="28">
        <f t="shared" si="57"/>
        <v>1.0832066829999998</v>
      </c>
      <c r="AU49" s="28">
        <f t="shared" si="57"/>
        <v>1.0832066829999998</v>
      </c>
      <c r="AV49" s="28">
        <f t="shared" si="57"/>
        <v>1.0832066829999998</v>
      </c>
      <c r="AW49" s="28">
        <f t="shared" si="57"/>
        <v>1.0832066829999998</v>
      </c>
      <c r="AX49" s="28">
        <f t="shared" si="57"/>
        <v>1.0832066829999998</v>
      </c>
      <c r="AY49" s="28">
        <f t="shared" si="57"/>
        <v>1.0832066829999998</v>
      </c>
      <c r="AZ49" s="28">
        <f t="shared" si="57"/>
        <v>1.1124532634409996</v>
      </c>
      <c r="BA49" s="28">
        <f t="shared" si="57"/>
        <v>1.1124532634409996</v>
      </c>
      <c r="BB49" s="28">
        <f t="shared" si="57"/>
        <v>1.1124532634409996</v>
      </c>
      <c r="BC49" s="28">
        <f t="shared" si="57"/>
        <v>1.1124532634409996</v>
      </c>
      <c r="BD49" s="28">
        <f t="shared" si="57"/>
        <v>1.1124532634409996</v>
      </c>
      <c r="BE49" s="28">
        <f t="shared" si="57"/>
        <v>1.1124532634409996</v>
      </c>
      <c r="BF49" s="28">
        <f t="shared" si="57"/>
        <v>1.1124532634409996</v>
      </c>
      <c r="BG49" s="28">
        <f t="shared" si="57"/>
        <v>1.1124532634409996</v>
      </c>
      <c r="BH49" s="28">
        <f t="shared" si="57"/>
        <v>1.1124532634409996</v>
      </c>
      <c r="BI49" s="28">
        <f t="shared" si="57"/>
        <v>1.1124532634409996</v>
      </c>
      <c r="BJ49" s="28">
        <f t="shared" si="57"/>
        <v>1.1124532634409996</v>
      </c>
      <c r="BK49" s="28">
        <f t="shared" si="57"/>
        <v>1.1124532634409996</v>
      </c>
      <c r="BL49" s="28">
        <f t="shared" si="57"/>
        <v>1.1424895015539065</v>
      </c>
    </row>
    <row r="50" spans="2:64">
      <c r="B50" s="5" t="s">
        <v>152</v>
      </c>
      <c r="C50" s="7" t="s">
        <v>47</v>
      </c>
      <c r="E50" s="10">
        <f t="shared" ref="E50:AJ50" si="58">E47*E48*E49</f>
        <v>335031</v>
      </c>
      <c r="F50" s="10">
        <f t="shared" si="58"/>
        <v>335031</v>
      </c>
      <c r="G50" s="10">
        <f t="shared" si="58"/>
        <v>335031</v>
      </c>
      <c r="H50" s="10">
        <f t="shared" si="58"/>
        <v>335031</v>
      </c>
      <c r="I50" s="10">
        <f t="shared" si="58"/>
        <v>335031</v>
      </c>
      <c r="J50" s="10">
        <f t="shared" si="58"/>
        <v>335031</v>
      </c>
      <c r="K50" s="10">
        <f t="shared" si="58"/>
        <v>335031</v>
      </c>
      <c r="L50" s="10">
        <f t="shared" si="58"/>
        <v>335031</v>
      </c>
      <c r="M50" s="10">
        <f t="shared" si="58"/>
        <v>335031</v>
      </c>
      <c r="N50" s="10">
        <f t="shared" si="58"/>
        <v>335031</v>
      </c>
      <c r="O50" s="10">
        <f t="shared" si="58"/>
        <v>335031</v>
      </c>
      <c r="P50" s="10">
        <f t="shared" si="58"/>
        <v>393967.97836499999</v>
      </c>
      <c r="Q50" s="10">
        <f t="shared" si="58"/>
        <v>393967.97836499999</v>
      </c>
      <c r="R50" s="10">
        <f t="shared" si="58"/>
        <v>393967.97836499999</v>
      </c>
      <c r="S50" s="10">
        <f t="shared" si="58"/>
        <v>393967.97836499999</v>
      </c>
      <c r="T50" s="10">
        <f t="shared" si="58"/>
        <v>393967.97836499999</v>
      </c>
      <c r="U50" s="10">
        <f t="shared" si="58"/>
        <v>393967.97836499999</v>
      </c>
      <c r="V50" s="10">
        <f t="shared" si="58"/>
        <v>393967.97836499999</v>
      </c>
      <c r="W50" s="10">
        <f t="shared" si="58"/>
        <v>393967.97836499999</v>
      </c>
      <c r="X50" s="10">
        <f t="shared" si="58"/>
        <v>393967.97836499999</v>
      </c>
      <c r="Y50" s="10">
        <f t="shared" si="58"/>
        <v>393967.97836499999</v>
      </c>
      <c r="Z50" s="10">
        <f t="shared" si="58"/>
        <v>393967.97836499999</v>
      </c>
      <c r="AA50" s="10">
        <f t="shared" si="58"/>
        <v>393967.97836499999</v>
      </c>
      <c r="AB50" s="10">
        <f t="shared" si="58"/>
        <v>463272.85527907894</v>
      </c>
      <c r="AC50" s="10">
        <f t="shared" si="58"/>
        <v>463272.85527907894</v>
      </c>
      <c r="AD50" s="10">
        <f t="shared" si="58"/>
        <v>463272.85527907894</v>
      </c>
      <c r="AE50" s="10">
        <f t="shared" si="58"/>
        <v>463272.85527907894</v>
      </c>
      <c r="AF50" s="10">
        <f t="shared" si="58"/>
        <v>463272.85527907894</v>
      </c>
      <c r="AG50" s="10">
        <f t="shared" si="58"/>
        <v>463272.85527907894</v>
      </c>
      <c r="AH50" s="10">
        <f t="shared" si="58"/>
        <v>463272.85527907894</v>
      </c>
      <c r="AI50" s="10">
        <f t="shared" si="58"/>
        <v>463272.85527907894</v>
      </c>
      <c r="AJ50" s="10">
        <f t="shared" si="58"/>
        <v>463272.85527907894</v>
      </c>
      <c r="AK50" s="10">
        <f t="shared" ref="AK50:BL50" si="59">AK47*AK48*AK49</f>
        <v>463272.85527907894</v>
      </c>
      <c r="AL50" s="10">
        <f t="shared" si="59"/>
        <v>463272.85527907894</v>
      </c>
      <c r="AM50" s="10">
        <f t="shared" si="59"/>
        <v>463272.85527907894</v>
      </c>
      <c r="AN50" s="10">
        <f t="shared" si="59"/>
        <v>544769.49961549812</v>
      </c>
      <c r="AO50" s="10">
        <f t="shared" si="59"/>
        <v>544769.49961549812</v>
      </c>
      <c r="AP50" s="10">
        <f t="shared" si="59"/>
        <v>544769.49961549812</v>
      </c>
      <c r="AQ50" s="10">
        <f t="shared" si="59"/>
        <v>544769.49961549812</v>
      </c>
      <c r="AR50" s="10">
        <f t="shared" si="59"/>
        <v>544769.49961549812</v>
      </c>
      <c r="AS50" s="10">
        <f t="shared" si="59"/>
        <v>544769.49961549812</v>
      </c>
      <c r="AT50" s="10">
        <f t="shared" si="59"/>
        <v>544769.49961549812</v>
      </c>
      <c r="AU50" s="10">
        <f t="shared" si="59"/>
        <v>544769.49961549812</v>
      </c>
      <c r="AV50" s="10">
        <f t="shared" si="59"/>
        <v>544769.49961549812</v>
      </c>
      <c r="AW50" s="10">
        <f t="shared" si="59"/>
        <v>544769.49961549812</v>
      </c>
      <c r="AX50" s="10">
        <f t="shared" si="59"/>
        <v>544769.49961549812</v>
      </c>
      <c r="AY50" s="10">
        <f t="shared" si="59"/>
        <v>544769.49961549812</v>
      </c>
      <c r="AZ50" s="10">
        <f t="shared" si="59"/>
        <v>640602.62614035839</v>
      </c>
      <c r="BA50" s="10">
        <f t="shared" si="59"/>
        <v>640602.62614035839</v>
      </c>
      <c r="BB50" s="10">
        <f t="shared" si="59"/>
        <v>640602.62614035839</v>
      </c>
      <c r="BC50" s="10">
        <f t="shared" si="59"/>
        <v>640602.62614035839</v>
      </c>
      <c r="BD50" s="10">
        <f t="shared" si="59"/>
        <v>640602.62614035839</v>
      </c>
      <c r="BE50" s="10">
        <f t="shared" si="59"/>
        <v>640602.62614035839</v>
      </c>
      <c r="BF50" s="10">
        <f t="shared" si="59"/>
        <v>640602.62614035839</v>
      </c>
      <c r="BG50" s="10">
        <f t="shared" si="59"/>
        <v>640602.62614035839</v>
      </c>
      <c r="BH50" s="10">
        <f t="shared" si="59"/>
        <v>640602.62614035839</v>
      </c>
      <c r="BI50" s="10">
        <f t="shared" si="59"/>
        <v>640602.62614035839</v>
      </c>
      <c r="BJ50" s="10">
        <f t="shared" si="59"/>
        <v>640602.62614035839</v>
      </c>
      <c r="BK50" s="10">
        <f t="shared" si="59"/>
        <v>640602.62614035839</v>
      </c>
      <c r="BL50" s="10">
        <f t="shared" si="59"/>
        <v>753294.23711783951</v>
      </c>
    </row>
    <row r="51" spans="2:64">
      <c r="B51" s="3" t="s">
        <v>173</v>
      </c>
      <c r="C51" s="7" t="s">
        <v>47</v>
      </c>
      <c r="E51" s="13">
        <f t="shared" ref="E51:AJ51" si="60">E50/12</f>
        <v>27919.25</v>
      </c>
      <c r="F51" s="13">
        <f t="shared" si="60"/>
        <v>27919.25</v>
      </c>
      <c r="G51" s="13">
        <f t="shared" si="60"/>
        <v>27919.25</v>
      </c>
      <c r="H51" s="13">
        <f t="shared" si="60"/>
        <v>27919.25</v>
      </c>
      <c r="I51" s="13">
        <f t="shared" si="60"/>
        <v>27919.25</v>
      </c>
      <c r="J51" s="13">
        <f t="shared" si="60"/>
        <v>27919.25</v>
      </c>
      <c r="K51" s="13">
        <f t="shared" si="60"/>
        <v>27919.25</v>
      </c>
      <c r="L51" s="13">
        <f t="shared" si="60"/>
        <v>27919.25</v>
      </c>
      <c r="M51" s="13">
        <f t="shared" si="60"/>
        <v>27919.25</v>
      </c>
      <c r="N51" s="13">
        <f t="shared" si="60"/>
        <v>27919.25</v>
      </c>
      <c r="O51" s="13">
        <f t="shared" si="60"/>
        <v>27919.25</v>
      </c>
      <c r="P51" s="13">
        <f t="shared" si="60"/>
        <v>32830.664863749997</v>
      </c>
      <c r="Q51" s="13">
        <f t="shared" si="60"/>
        <v>32830.664863749997</v>
      </c>
      <c r="R51" s="13">
        <f t="shared" si="60"/>
        <v>32830.664863749997</v>
      </c>
      <c r="S51" s="13">
        <f t="shared" si="60"/>
        <v>32830.664863749997</v>
      </c>
      <c r="T51" s="13">
        <f t="shared" si="60"/>
        <v>32830.664863749997</v>
      </c>
      <c r="U51" s="13">
        <f t="shared" si="60"/>
        <v>32830.664863749997</v>
      </c>
      <c r="V51" s="13">
        <f t="shared" si="60"/>
        <v>32830.664863749997</v>
      </c>
      <c r="W51" s="13">
        <f t="shared" si="60"/>
        <v>32830.664863749997</v>
      </c>
      <c r="X51" s="13">
        <f t="shared" si="60"/>
        <v>32830.664863749997</v>
      </c>
      <c r="Y51" s="13">
        <f t="shared" si="60"/>
        <v>32830.664863749997</v>
      </c>
      <c r="Z51" s="13">
        <f t="shared" si="60"/>
        <v>32830.664863749997</v>
      </c>
      <c r="AA51" s="13">
        <f t="shared" si="60"/>
        <v>32830.664863749997</v>
      </c>
      <c r="AB51" s="13">
        <f t="shared" si="60"/>
        <v>38606.071273256581</v>
      </c>
      <c r="AC51" s="13">
        <f t="shared" si="60"/>
        <v>38606.071273256581</v>
      </c>
      <c r="AD51" s="13">
        <f t="shared" si="60"/>
        <v>38606.071273256581</v>
      </c>
      <c r="AE51" s="13">
        <f t="shared" si="60"/>
        <v>38606.071273256581</v>
      </c>
      <c r="AF51" s="13">
        <f t="shared" si="60"/>
        <v>38606.071273256581</v>
      </c>
      <c r="AG51" s="13">
        <f t="shared" si="60"/>
        <v>38606.071273256581</v>
      </c>
      <c r="AH51" s="13">
        <f t="shared" si="60"/>
        <v>38606.071273256581</v>
      </c>
      <c r="AI51" s="13">
        <f t="shared" si="60"/>
        <v>38606.071273256581</v>
      </c>
      <c r="AJ51" s="13">
        <f t="shared" si="60"/>
        <v>38606.071273256581</v>
      </c>
      <c r="AK51" s="13">
        <f t="shared" ref="AK51:BL51" si="61">AK50/12</f>
        <v>38606.071273256581</v>
      </c>
      <c r="AL51" s="13">
        <f t="shared" si="61"/>
        <v>38606.071273256581</v>
      </c>
      <c r="AM51" s="13">
        <f t="shared" si="61"/>
        <v>38606.071273256581</v>
      </c>
      <c r="AN51" s="13">
        <f t="shared" si="61"/>
        <v>45397.45830129151</v>
      </c>
      <c r="AO51" s="13">
        <f t="shared" si="61"/>
        <v>45397.45830129151</v>
      </c>
      <c r="AP51" s="13">
        <f t="shared" si="61"/>
        <v>45397.45830129151</v>
      </c>
      <c r="AQ51" s="13">
        <f t="shared" si="61"/>
        <v>45397.45830129151</v>
      </c>
      <c r="AR51" s="13">
        <f t="shared" si="61"/>
        <v>45397.45830129151</v>
      </c>
      <c r="AS51" s="13">
        <f t="shared" si="61"/>
        <v>45397.45830129151</v>
      </c>
      <c r="AT51" s="13">
        <f t="shared" si="61"/>
        <v>45397.45830129151</v>
      </c>
      <c r="AU51" s="13">
        <f t="shared" si="61"/>
        <v>45397.45830129151</v>
      </c>
      <c r="AV51" s="13">
        <f t="shared" si="61"/>
        <v>45397.45830129151</v>
      </c>
      <c r="AW51" s="13">
        <f t="shared" si="61"/>
        <v>45397.45830129151</v>
      </c>
      <c r="AX51" s="13">
        <f t="shared" si="61"/>
        <v>45397.45830129151</v>
      </c>
      <c r="AY51" s="13">
        <f t="shared" si="61"/>
        <v>45397.45830129151</v>
      </c>
      <c r="AZ51" s="13">
        <f t="shared" si="61"/>
        <v>53383.552178363199</v>
      </c>
      <c r="BA51" s="13">
        <f t="shared" si="61"/>
        <v>53383.552178363199</v>
      </c>
      <c r="BB51" s="13">
        <f t="shared" si="61"/>
        <v>53383.552178363199</v>
      </c>
      <c r="BC51" s="13">
        <f t="shared" si="61"/>
        <v>53383.552178363199</v>
      </c>
      <c r="BD51" s="13">
        <f t="shared" si="61"/>
        <v>53383.552178363199</v>
      </c>
      <c r="BE51" s="13">
        <f t="shared" si="61"/>
        <v>53383.552178363199</v>
      </c>
      <c r="BF51" s="13">
        <f t="shared" si="61"/>
        <v>53383.552178363199</v>
      </c>
      <c r="BG51" s="13">
        <f t="shared" si="61"/>
        <v>53383.552178363199</v>
      </c>
      <c r="BH51" s="13">
        <f t="shared" si="61"/>
        <v>53383.552178363199</v>
      </c>
      <c r="BI51" s="13">
        <f t="shared" si="61"/>
        <v>53383.552178363199</v>
      </c>
      <c r="BJ51" s="13">
        <f t="shared" si="61"/>
        <v>53383.552178363199</v>
      </c>
      <c r="BK51" s="13">
        <f t="shared" si="61"/>
        <v>53383.552178363199</v>
      </c>
      <c r="BL51" s="13">
        <f t="shared" si="61"/>
        <v>62774.519759819959</v>
      </c>
    </row>
    <row r="52" spans="2:64">
      <c r="B52" s="5" t="s">
        <v>174</v>
      </c>
      <c r="C52" s="7" t="s">
        <v>47</v>
      </c>
      <c r="D52" s="10">
        <v>-1756091</v>
      </c>
      <c r="E52" s="10">
        <f t="shared" ref="E52:AJ52" si="62">D52</f>
        <v>-1756091</v>
      </c>
      <c r="F52" s="10">
        <f t="shared" si="62"/>
        <v>-1756091</v>
      </c>
      <c r="G52" s="10">
        <f t="shared" si="62"/>
        <v>-1756091</v>
      </c>
      <c r="H52" s="10">
        <f t="shared" si="62"/>
        <v>-1756091</v>
      </c>
      <c r="I52" s="10">
        <f t="shared" si="62"/>
        <v>-1756091</v>
      </c>
      <c r="J52" s="10">
        <f t="shared" si="62"/>
        <v>-1756091</v>
      </c>
      <c r="K52" s="10">
        <f t="shared" si="62"/>
        <v>-1756091</v>
      </c>
      <c r="L52" s="10">
        <f t="shared" si="62"/>
        <v>-1756091</v>
      </c>
      <c r="M52" s="10">
        <f t="shared" si="62"/>
        <v>-1756091</v>
      </c>
      <c r="N52" s="10">
        <f t="shared" si="62"/>
        <v>-1756091</v>
      </c>
      <c r="O52" s="10">
        <f t="shared" si="62"/>
        <v>-1756091</v>
      </c>
      <c r="P52" s="10">
        <f t="shared" si="62"/>
        <v>-1756091</v>
      </c>
      <c r="Q52" s="10">
        <f t="shared" si="62"/>
        <v>-1756091</v>
      </c>
      <c r="R52" s="10">
        <f t="shared" si="62"/>
        <v>-1756091</v>
      </c>
      <c r="S52" s="10">
        <f t="shared" si="62"/>
        <v>-1756091</v>
      </c>
      <c r="T52" s="10">
        <f t="shared" si="62"/>
        <v>-1756091</v>
      </c>
      <c r="U52" s="10">
        <f t="shared" si="62"/>
        <v>-1756091</v>
      </c>
      <c r="V52" s="10">
        <f t="shared" si="62"/>
        <v>-1756091</v>
      </c>
      <c r="W52" s="10">
        <f t="shared" si="62"/>
        <v>-1756091</v>
      </c>
      <c r="X52" s="10">
        <f t="shared" si="62"/>
        <v>-1756091</v>
      </c>
      <c r="Y52" s="10">
        <f t="shared" si="62"/>
        <v>-1756091</v>
      </c>
      <c r="Z52" s="10">
        <f t="shared" si="62"/>
        <v>-1756091</v>
      </c>
      <c r="AA52" s="10">
        <f t="shared" si="62"/>
        <v>-1756091</v>
      </c>
      <c r="AB52" s="10">
        <f t="shared" si="62"/>
        <v>-1756091</v>
      </c>
      <c r="AC52" s="10">
        <f t="shared" si="62"/>
        <v>-1756091</v>
      </c>
      <c r="AD52" s="10">
        <f t="shared" si="62"/>
        <v>-1756091</v>
      </c>
      <c r="AE52" s="10">
        <f t="shared" si="62"/>
        <v>-1756091</v>
      </c>
      <c r="AF52" s="10">
        <f t="shared" si="62"/>
        <v>-1756091</v>
      </c>
      <c r="AG52" s="10">
        <f t="shared" si="62"/>
        <v>-1756091</v>
      </c>
      <c r="AH52" s="10">
        <f t="shared" si="62"/>
        <v>-1756091</v>
      </c>
      <c r="AI52" s="10">
        <f t="shared" si="62"/>
        <v>-1756091</v>
      </c>
      <c r="AJ52" s="10">
        <f t="shared" si="62"/>
        <v>-1756091</v>
      </c>
      <c r="AK52" s="10">
        <f t="shared" ref="AK52:BL52" si="63">AJ52</f>
        <v>-1756091</v>
      </c>
      <c r="AL52" s="10">
        <f t="shared" si="63"/>
        <v>-1756091</v>
      </c>
      <c r="AM52" s="10">
        <f t="shared" si="63"/>
        <v>-1756091</v>
      </c>
      <c r="AN52" s="10">
        <f t="shared" si="63"/>
        <v>-1756091</v>
      </c>
      <c r="AO52" s="10">
        <f t="shared" si="63"/>
        <v>-1756091</v>
      </c>
      <c r="AP52" s="10">
        <f t="shared" si="63"/>
        <v>-1756091</v>
      </c>
      <c r="AQ52" s="10">
        <f t="shared" si="63"/>
        <v>-1756091</v>
      </c>
      <c r="AR52" s="10">
        <f t="shared" si="63"/>
        <v>-1756091</v>
      </c>
      <c r="AS52" s="10">
        <f t="shared" si="63"/>
        <v>-1756091</v>
      </c>
      <c r="AT52" s="10">
        <f t="shared" si="63"/>
        <v>-1756091</v>
      </c>
      <c r="AU52" s="10">
        <f t="shared" si="63"/>
        <v>-1756091</v>
      </c>
      <c r="AV52" s="10">
        <f t="shared" si="63"/>
        <v>-1756091</v>
      </c>
      <c r="AW52" s="10">
        <f t="shared" si="63"/>
        <v>-1756091</v>
      </c>
      <c r="AX52" s="10">
        <f t="shared" si="63"/>
        <v>-1756091</v>
      </c>
      <c r="AY52" s="10">
        <f t="shared" si="63"/>
        <v>-1756091</v>
      </c>
      <c r="AZ52" s="10">
        <f t="shared" si="63"/>
        <v>-1756091</v>
      </c>
      <c r="BA52" s="10">
        <f t="shared" si="63"/>
        <v>-1756091</v>
      </c>
      <c r="BB52" s="10">
        <f t="shared" si="63"/>
        <v>-1756091</v>
      </c>
      <c r="BC52" s="10">
        <f t="shared" si="63"/>
        <v>-1756091</v>
      </c>
      <c r="BD52" s="10">
        <f t="shared" si="63"/>
        <v>-1756091</v>
      </c>
      <c r="BE52" s="10">
        <f t="shared" si="63"/>
        <v>-1756091</v>
      </c>
      <c r="BF52" s="10">
        <f t="shared" si="63"/>
        <v>-1756091</v>
      </c>
      <c r="BG52" s="10">
        <f t="shared" si="63"/>
        <v>-1756091</v>
      </c>
      <c r="BH52" s="10">
        <f t="shared" si="63"/>
        <v>-1756091</v>
      </c>
      <c r="BI52" s="10">
        <f t="shared" si="63"/>
        <v>-1756091</v>
      </c>
      <c r="BJ52" s="10">
        <f t="shared" si="63"/>
        <v>-1756091</v>
      </c>
      <c r="BK52" s="10">
        <f t="shared" si="63"/>
        <v>-1756091</v>
      </c>
      <c r="BL52" s="10">
        <f t="shared" si="63"/>
        <v>-1756091</v>
      </c>
    </row>
    <row r="53" spans="2:64">
      <c r="B53" s="5" t="s">
        <v>175</v>
      </c>
      <c r="C53" s="7" t="s">
        <v>47</v>
      </c>
      <c r="D53" s="10"/>
      <c r="E53" s="10">
        <f t="shared" ref="E53:AJ53" si="64">E52/12</f>
        <v>-146340.91666666666</v>
      </c>
      <c r="F53" s="10">
        <f t="shared" si="64"/>
        <v>-146340.91666666666</v>
      </c>
      <c r="G53" s="10">
        <f t="shared" si="64"/>
        <v>-146340.91666666666</v>
      </c>
      <c r="H53" s="10">
        <f t="shared" si="64"/>
        <v>-146340.91666666666</v>
      </c>
      <c r="I53" s="10">
        <f t="shared" si="64"/>
        <v>-146340.91666666666</v>
      </c>
      <c r="J53" s="10">
        <f t="shared" si="64"/>
        <v>-146340.91666666666</v>
      </c>
      <c r="K53" s="10">
        <f t="shared" si="64"/>
        <v>-146340.91666666666</v>
      </c>
      <c r="L53" s="10">
        <f t="shared" si="64"/>
        <v>-146340.91666666666</v>
      </c>
      <c r="M53" s="10">
        <f t="shared" si="64"/>
        <v>-146340.91666666666</v>
      </c>
      <c r="N53" s="10">
        <f t="shared" si="64"/>
        <v>-146340.91666666666</v>
      </c>
      <c r="O53" s="10">
        <f t="shared" si="64"/>
        <v>-146340.91666666666</v>
      </c>
      <c r="P53" s="10">
        <f t="shared" si="64"/>
        <v>-146340.91666666666</v>
      </c>
      <c r="Q53" s="10">
        <f t="shared" si="64"/>
        <v>-146340.91666666666</v>
      </c>
      <c r="R53" s="10">
        <f t="shared" si="64"/>
        <v>-146340.91666666666</v>
      </c>
      <c r="S53" s="10">
        <f t="shared" si="64"/>
        <v>-146340.91666666666</v>
      </c>
      <c r="T53" s="10">
        <f t="shared" si="64"/>
        <v>-146340.91666666666</v>
      </c>
      <c r="U53" s="10">
        <f t="shared" si="64"/>
        <v>-146340.91666666666</v>
      </c>
      <c r="V53" s="10">
        <f t="shared" si="64"/>
        <v>-146340.91666666666</v>
      </c>
      <c r="W53" s="10">
        <f t="shared" si="64"/>
        <v>-146340.91666666666</v>
      </c>
      <c r="X53" s="10">
        <f t="shared" si="64"/>
        <v>-146340.91666666666</v>
      </c>
      <c r="Y53" s="10">
        <f t="shared" si="64"/>
        <v>-146340.91666666666</v>
      </c>
      <c r="Z53" s="10">
        <f t="shared" si="64"/>
        <v>-146340.91666666666</v>
      </c>
      <c r="AA53" s="10">
        <f t="shared" si="64"/>
        <v>-146340.91666666666</v>
      </c>
      <c r="AB53" s="10">
        <f t="shared" si="64"/>
        <v>-146340.91666666666</v>
      </c>
      <c r="AC53" s="10">
        <f t="shared" si="64"/>
        <v>-146340.91666666666</v>
      </c>
      <c r="AD53" s="10">
        <f t="shared" si="64"/>
        <v>-146340.91666666666</v>
      </c>
      <c r="AE53" s="10">
        <f t="shared" si="64"/>
        <v>-146340.91666666666</v>
      </c>
      <c r="AF53" s="10">
        <f t="shared" si="64"/>
        <v>-146340.91666666666</v>
      </c>
      <c r="AG53" s="10">
        <f t="shared" si="64"/>
        <v>-146340.91666666666</v>
      </c>
      <c r="AH53" s="10">
        <f t="shared" si="64"/>
        <v>-146340.91666666666</v>
      </c>
      <c r="AI53" s="10">
        <f t="shared" si="64"/>
        <v>-146340.91666666666</v>
      </c>
      <c r="AJ53" s="10">
        <f t="shared" si="64"/>
        <v>-146340.91666666666</v>
      </c>
      <c r="AK53" s="10">
        <f t="shared" ref="AK53:BL53" si="65">AK52/12</f>
        <v>-146340.91666666666</v>
      </c>
      <c r="AL53" s="10">
        <f t="shared" si="65"/>
        <v>-146340.91666666666</v>
      </c>
      <c r="AM53" s="10">
        <f t="shared" si="65"/>
        <v>-146340.91666666666</v>
      </c>
      <c r="AN53" s="10">
        <f t="shared" si="65"/>
        <v>-146340.91666666666</v>
      </c>
      <c r="AO53" s="10">
        <f t="shared" si="65"/>
        <v>-146340.91666666666</v>
      </c>
      <c r="AP53" s="10">
        <f t="shared" si="65"/>
        <v>-146340.91666666666</v>
      </c>
      <c r="AQ53" s="10">
        <f t="shared" si="65"/>
        <v>-146340.91666666666</v>
      </c>
      <c r="AR53" s="10">
        <f t="shared" si="65"/>
        <v>-146340.91666666666</v>
      </c>
      <c r="AS53" s="10">
        <f t="shared" si="65"/>
        <v>-146340.91666666666</v>
      </c>
      <c r="AT53" s="10">
        <f t="shared" si="65"/>
        <v>-146340.91666666666</v>
      </c>
      <c r="AU53" s="10">
        <f t="shared" si="65"/>
        <v>-146340.91666666666</v>
      </c>
      <c r="AV53" s="10">
        <f t="shared" si="65"/>
        <v>-146340.91666666666</v>
      </c>
      <c r="AW53" s="10">
        <f t="shared" si="65"/>
        <v>-146340.91666666666</v>
      </c>
      <c r="AX53" s="10">
        <f t="shared" si="65"/>
        <v>-146340.91666666666</v>
      </c>
      <c r="AY53" s="10">
        <f t="shared" si="65"/>
        <v>-146340.91666666666</v>
      </c>
      <c r="AZ53" s="10">
        <f t="shared" si="65"/>
        <v>-146340.91666666666</v>
      </c>
      <c r="BA53" s="10">
        <f t="shared" si="65"/>
        <v>-146340.91666666666</v>
      </c>
      <c r="BB53" s="10">
        <f t="shared" si="65"/>
        <v>-146340.91666666666</v>
      </c>
      <c r="BC53" s="10">
        <f t="shared" si="65"/>
        <v>-146340.91666666666</v>
      </c>
      <c r="BD53" s="10">
        <f t="shared" si="65"/>
        <v>-146340.91666666666</v>
      </c>
      <c r="BE53" s="10">
        <f t="shared" si="65"/>
        <v>-146340.91666666666</v>
      </c>
      <c r="BF53" s="10">
        <f t="shared" si="65"/>
        <v>-146340.91666666666</v>
      </c>
      <c r="BG53" s="10">
        <f t="shared" si="65"/>
        <v>-146340.91666666666</v>
      </c>
      <c r="BH53" s="10">
        <f t="shared" si="65"/>
        <v>-146340.91666666666</v>
      </c>
      <c r="BI53" s="10">
        <f t="shared" si="65"/>
        <v>-146340.91666666666</v>
      </c>
      <c r="BJ53" s="10">
        <f t="shared" si="65"/>
        <v>-146340.91666666666</v>
      </c>
      <c r="BK53" s="10">
        <f t="shared" si="65"/>
        <v>-146340.91666666666</v>
      </c>
      <c r="BL53" s="10">
        <f t="shared" si="65"/>
        <v>-146340.91666666666</v>
      </c>
    </row>
    <row r="54" spans="2:64" ht="17.5" thickBot="1">
      <c r="B54" s="24" t="s">
        <v>176</v>
      </c>
      <c r="C54" s="15" t="s">
        <v>47</v>
      </c>
      <c r="D54" s="25"/>
      <c r="E54" s="25">
        <f t="shared" ref="E54:AJ54" si="66">E24+E32+E39+E45+E51+E53</f>
        <v>2225241.7499999995</v>
      </c>
      <c r="F54" s="25">
        <f t="shared" si="66"/>
        <v>2225241.7499999995</v>
      </c>
      <c r="G54" s="25">
        <f t="shared" si="66"/>
        <v>2225241.7499999995</v>
      </c>
      <c r="H54" s="25">
        <f t="shared" si="66"/>
        <v>2225241.7499999995</v>
      </c>
      <c r="I54" s="25">
        <f t="shared" si="66"/>
        <v>2225241.7499999995</v>
      </c>
      <c r="J54" s="25">
        <f t="shared" si="66"/>
        <v>2225241.7499999995</v>
      </c>
      <c r="K54" s="25">
        <f t="shared" si="66"/>
        <v>2225241.7499999995</v>
      </c>
      <c r="L54" s="25">
        <f t="shared" si="66"/>
        <v>2225241.7499999995</v>
      </c>
      <c r="M54" s="25">
        <f t="shared" si="66"/>
        <v>2225241.7499999995</v>
      </c>
      <c r="N54" s="25">
        <f t="shared" si="66"/>
        <v>2225241.7499999995</v>
      </c>
      <c r="O54" s="25">
        <f t="shared" si="66"/>
        <v>2225241.7499999995</v>
      </c>
      <c r="P54" s="25">
        <f t="shared" si="66"/>
        <v>2387398.8868049169</v>
      </c>
      <c r="Q54" s="25">
        <f t="shared" si="66"/>
        <v>2387398.8868049169</v>
      </c>
      <c r="R54" s="25">
        <f t="shared" si="66"/>
        <v>2387398.8868049169</v>
      </c>
      <c r="S54" s="25">
        <f t="shared" si="66"/>
        <v>2387398.8868049169</v>
      </c>
      <c r="T54" s="25">
        <f t="shared" si="66"/>
        <v>2387398.8868049169</v>
      </c>
      <c r="U54" s="25">
        <f t="shared" si="66"/>
        <v>2387398.8868049169</v>
      </c>
      <c r="V54" s="25">
        <f t="shared" si="66"/>
        <v>2387398.8868049169</v>
      </c>
      <c r="W54" s="25">
        <f t="shared" si="66"/>
        <v>2387398.8868049169</v>
      </c>
      <c r="X54" s="25">
        <f t="shared" si="66"/>
        <v>2387398.8868049169</v>
      </c>
      <c r="Y54" s="25">
        <f t="shared" si="66"/>
        <v>2387398.8868049169</v>
      </c>
      <c r="Z54" s="25">
        <f t="shared" si="66"/>
        <v>2387398.8868049169</v>
      </c>
      <c r="AA54" s="25">
        <f t="shared" si="66"/>
        <v>2387398.8868049169</v>
      </c>
      <c r="AB54" s="25">
        <f t="shared" si="66"/>
        <v>2394867.023582459</v>
      </c>
      <c r="AC54" s="25">
        <f t="shared" si="66"/>
        <v>2394867.023582459</v>
      </c>
      <c r="AD54" s="25">
        <f t="shared" si="66"/>
        <v>2394867.023582459</v>
      </c>
      <c r="AE54" s="25">
        <f t="shared" si="66"/>
        <v>2394867.023582459</v>
      </c>
      <c r="AF54" s="25">
        <f t="shared" si="66"/>
        <v>2394867.023582459</v>
      </c>
      <c r="AG54" s="25">
        <f t="shared" si="66"/>
        <v>2394867.023582459</v>
      </c>
      <c r="AH54" s="25">
        <f t="shared" si="66"/>
        <v>2394867.023582459</v>
      </c>
      <c r="AI54" s="25">
        <f t="shared" si="66"/>
        <v>2394867.023582459</v>
      </c>
      <c r="AJ54" s="25">
        <f t="shared" si="66"/>
        <v>2394867.023582459</v>
      </c>
      <c r="AK54" s="25">
        <f t="shared" ref="AK54:BL54" si="67">AK24+AK32+AK39+AK45+AK51+AK53</f>
        <v>2394867.023582459</v>
      </c>
      <c r="AL54" s="25">
        <f t="shared" si="67"/>
        <v>2394867.023582459</v>
      </c>
      <c r="AM54" s="25">
        <f t="shared" si="67"/>
        <v>2394867.023582459</v>
      </c>
      <c r="AN54" s="25">
        <f t="shared" si="67"/>
        <v>2404014.4011338502</v>
      </c>
      <c r="AO54" s="25">
        <f t="shared" si="67"/>
        <v>2404014.4011338502</v>
      </c>
      <c r="AP54" s="25">
        <f t="shared" si="67"/>
        <v>2404014.4011338502</v>
      </c>
      <c r="AQ54" s="25">
        <f t="shared" si="67"/>
        <v>2404014.4011338502</v>
      </c>
      <c r="AR54" s="25">
        <f t="shared" si="67"/>
        <v>2404014.4011338502</v>
      </c>
      <c r="AS54" s="25">
        <f t="shared" si="67"/>
        <v>2404014.4011338502</v>
      </c>
      <c r="AT54" s="25">
        <f t="shared" si="67"/>
        <v>2404014.4011338502</v>
      </c>
      <c r="AU54" s="25">
        <f t="shared" si="67"/>
        <v>2404014.4011338502</v>
      </c>
      <c r="AV54" s="25">
        <f t="shared" si="67"/>
        <v>2404014.4011338502</v>
      </c>
      <c r="AW54" s="25">
        <f t="shared" si="67"/>
        <v>2404014.4011338502</v>
      </c>
      <c r="AX54" s="25">
        <f t="shared" si="67"/>
        <v>2404014.4011338502</v>
      </c>
      <c r="AY54" s="25">
        <f t="shared" si="67"/>
        <v>2404014.4011338502</v>
      </c>
      <c r="AZ54" s="25">
        <f t="shared" si="67"/>
        <v>2415046.7141201594</v>
      </c>
      <c r="BA54" s="25">
        <f t="shared" si="67"/>
        <v>2415046.7141201594</v>
      </c>
      <c r="BB54" s="25">
        <f t="shared" si="67"/>
        <v>2415046.7141201594</v>
      </c>
      <c r="BC54" s="25">
        <f t="shared" si="67"/>
        <v>2415046.7141201594</v>
      </c>
      <c r="BD54" s="25">
        <f t="shared" si="67"/>
        <v>2415046.7141201594</v>
      </c>
      <c r="BE54" s="25">
        <f t="shared" si="67"/>
        <v>2415046.7141201594</v>
      </c>
      <c r="BF54" s="25">
        <f t="shared" si="67"/>
        <v>2415046.7141201594</v>
      </c>
      <c r="BG54" s="25">
        <f t="shared" si="67"/>
        <v>2415046.7141201594</v>
      </c>
      <c r="BH54" s="25">
        <f t="shared" si="67"/>
        <v>2415046.7141201594</v>
      </c>
      <c r="BI54" s="25">
        <f t="shared" si="67"/>
        <v>2415046.7141201594</v>
      </c>
      <c r="BJ54" s="25">
        <f t="shared" si="67"/>
        <v>2415046.7141201594</v>
      </c>
      <c r="BK54" s="25">
        <f t="shared" si="67"/>
        <v>2415046.7141201594</v>
      </c>
      <c r="BL54" s="25">
        <f t="shared" si="67"/>
        <v>2428203.0151111321</v>
      </c>
    </row>
    <row r="56" spans="2:64">
      <c r="B56" s="5" t="s">
        <v>177</v>
      </c>
      <c r="C56" s="7" t="s">
        <v>35</v>
      </c>
      <c r="D56" s="8">
        <v>0.6</v>
      </c>
      <c r="E56" s="8">
        <f t="shared" ref="E56:AJ56" si="68">D56</f>
        <v>0.6</v>
      </c>
      <c r="F56" s="8">
        <f t="shared" si="68"/>
        <v>0.6</v>
      </c>
      <c r="G56" s="8">
        <f t="shared" si="68"/>
        <v>0.6</v>
      </c>
      <c r="H56" s="8">
        <f t="shared" si="68"/>
        <v>0.6</v>
      </c>
      <c r="I56" s="8">
        <f t="shared" si="68"/>
        <v>0.6</v>
      </c>
      <c r="J56" s="8">
        <f t="shared" si="68"/>
        <v>0.6</v>
      </c>
      <c r="K56" s="8">
        <f t="shared" si="68"/>
        <v>0.6</v>
      </c>
      <c r="L56" s="8">
        <f t="shared" si="68"/>
        <v>0.6</v>
      </c>
      <c r="M56" s="8">
        <f t="shared" si="68"/>
        <v>0.6</v>
      </c>
      <c r="N56" s="8">
        <f t="shared" si="68"/>
        <v>0.6</v>
      </c>
      <c r="O56" s="8">
        <f t="shared" si="68"/>
        <v>0.6</v>
      </c>
      <c r="P56" s="8">
        <f t="shared" si="68"/>
        <v>0.6</v>
      </c>
      <c r="Q56" s="8">
        <f t="shared" si="68"/>
        <v>0.6</v>
      </c>
      <c r="R56" s="8">
        <f t="shared" si="68"/>
        <v>0.6</v>
      </c>
      <c r="S56" s="8">
        <f t="shared" si="68"/>
        <v>0.6</v>
      </c>
      <c r="T56" s="8">
        <f t="shared" si="68"/>
        <v>0.6</v>
      </c>
      <c r="U56" s="8">
        <f t="shared" si="68"/>
        <v>0.6</v>
      </c>
      <c r="V56" s="8">
        <f t="shared" si="68"/>
        <v>0.6</v>
      </c>
      <c r="W56" s="8">
        <f t="shared" si="68"/>
        <v>0.6</v>
      </c>
      <c r="X56" s="8">
        <f t="shared" si="68"/>
        <v>0.6</v>
      </c>
      <c r="Y56" s="8">
        <f t="shared" si="68"/>
        <v>0.6</v>
      </c>
      <c r="Z56" s="8">
        <f t="shared" si="68"/>
        <v>0.6</v>
      </c>
      <c r="AA56" s="8">
        <f t="shared" si="68"/>
        <v>0.6</v>
      </c>
      <c r="AB56" s="8">
        <f t="shared" si="68"/>
        <v>0.6</v>
      </c>
      <c r="AC56" s="8">
        <f t="shared" si="68"/>
        <v>0.6</v>
      </c>
      <c r="AD56" s="8">
        <f t="shared" si="68"/>
        <v>0.6</v>
      </c>
      <c r="AE56" s="8">
        <f t="shared" si="68"/>
        <v>0.6</v>
      </c>
      <c r="AF56" s="8">
        <f t="shared" si="68"/>
        <v>0.6</v>
      </c>
      <c r="AG56" s="8">
        <f t="shared" si="68"/>
        <v>0.6</v>
      </c>
      <c r="AH56" s="8">
        <f t="shared" si="68"/>
        <v>0.6</v>
      </c>
      <c r="AI56" s="8">
        <f t="shared" si="68"/>
        <v>0.6</v>
      </c>
      <c r="AJ56" s="8">
        <f t="shared" si="68"/>
        <v>0.6</v>
      </c>
      <c r="AK56" s="8">
        <f t="shared" ref="AK56:BL56" si="69">AJ56</f>
        <v>0.6</v>
      </c>
      <c r="AL56" s="8">
        <f t="shared" si="69"/>
        <v>0.6</v>
      </c>
      <c r="AM56" s="8">
        <f t="shared" si="69"/>
        <v>0.6</v>
      </c>
      <c r="AN56" s="8">
        <f t="shared" si="69"/>
        <v>0.6</v>
      </c>
      <c r="AO56" s="8">
        <f t="shared" si="69"/>
        <v>0.6</v>
      </c>
      <c r="AP56" s="8">
        <f t="shared" si="69"/>
        <v>0.6</v>
      </c>
      <c r="AQ56" s="8">
        <f t="shared" si="69"/>
        <v>0.6</v>
      </c>
      <c r="AR56" s="8">
        <f t="shared" si="69"/>
        <v>0.6</v>
      </c>
      <c r="AS56" s="8">
        <f t="shared" si="69"/>
        <v>0.6</v>
      </c>
      <c r="AT56" s="8">
        <f t="shared" si="69"/>
        <v>0.6</v>
      </c>
      <c r="AU56" s="8">
        <f t="shared" si="69"/>
        <v>0.6</v>
      </c>
      <c r="AV56" s="8">
        <f t="shared" si="69"/>
        <v>0.6</v>
      </c>
      <c r="AW56" s="8">
        <f t="shared" si="69"/>
        <v>0.6</v>
      </c>
      <c r="AX56" s="8">
        <f t="shared" si="69"/>
        <v>0.6</v>
      </c>
      <c r="AY56" s="8">
        <f t="shared" si="69"/>
        <v>0.6</v>
      </c>
      <c r="AZ56" s="8">
        <f t="shared" si="69"/>
        <v>0.6</v>
      </c>
      <c r="BA56" s="8">
        <f t="shared" si="69"/>
        <v>0.6</v>
      </c>
      <c r="BB56" s="8">
        <f t="shared" si="69"/>
        <v>0.6</v>
      </c>
      <c r="BC56" s="8">
        <f t="shared" si="69"/>
        <v>0.6</v>
      </c>
      <c r="BD56" s="8">
        <f t="shared" si="69"/>
        <v>0.6</v>
      </c>
      <c r="BE56" s="8">
        <f t="shared" si="69"/>
        <v>0.6</v>
      </c>
      <c r="BF56" s="8">
        <f t="shared" si="69"/>
        <v>0.6</v>
      </c>
      <c r="BG56" s="8">
        <f t="shared" si="69"/>
        <v>0.6</v>
      </c>
      <c r="BH56" s="8">
        <f t="shared" si="69"/>
        <v>0.6</v>
      </c>
      <c r="BI56" s="8">
        <f t="shared" si="69"/>
        <v>0.6</v>
      </c>
      <c r="BJ56" s="8">
        <f t="shared" si="69"/>
        <v>0.6</v>
      </c>
      <c r="BK56" s="8">
        <f t="shared" si="69"/>
        <v>0.6</v>
      </c>
      <c r="BL56" s="8">
        <f t="shared" si="69"/>
        <v>0.6</v>
      </c>
    </row>
    <row r="57" spans="2:64">
      <c r="B57" s="5" t="s">
        <v>178</v>
      </c>
      <c r="C57" s="7" t="s">
        <v>47</v>
      </c>
      <c r="E57" s="10">
        <f t="shared" ref="E57:AJ57" si="70">E24*E56</f>
        <v>125983.15</v>
      </c>
      <c r="F57" s="10">
        <f t="shared" si="70"/>
        <v>125983.15</v>
      </c>
      <c r="G57" s="10">
        <f t="shared" si="70"/>
        <v>125983.15</v>
      </c>
      <c r="H57" s="10">
        <f t="shared" si="70"/>
        <v>125983.15</v>
      </c>
      <c r="I57" s="10">
        <f t="shared" si="70"/>
        <v>125983.15</v>
      </c>
      <c r="J57" s="10">
        <f t="shared" si="70"/>
        <v>125983.15</v>
      </c>
      <c r="K57" s="10">
        <f t="shared" si="70"/>
        <v>125983.15</v>
      </c>
      <c r="L57" s="10">
        <f t="shared" si="70"/>
        <v>125983.15</v>
      </c>
      <c r="M57" s="10">
        <f t="shared" si="70"/>
        <v>125983.15</v>
      </c>
      <c r="N57" s="10">
        <f t="shared" si="70"/>
        <v>125983.15</v>
      </c>
      <c r="O57" s="10">
        <f t="shared" si="70"/>
        <v>125983.15</v>
      </c>
      <c r="P57" s="10">
        <f t="shared" si="70"/>
        <v>129787.84112999997</v>
      </c>
      <c r="Q57" s="10">
        <f t="shared" si="70"/>
        <v>129787.84112999997</v>
      </c>
      <c r="R57" s="10">
        <f t="shared" si="70"/>
        <v>129787.84112999997</v>
      </c>
      <c r="S57" s="10">
        <f t="shared" si="70"/>
        <v>129787.84112999997</v>
      </c>
      <c r="T57" s="10">
        <f t="shared" si="70"/>
        <v>129787.84112999997</v>
      </c>
      <c r="U57" s="10">
        <f t="shared" si="70"/>
        <v>129787.84112999997</v>
      </c>
      <c r="V57" s="10">
        <f t="shared" si="70"/>
        <v>129787.84112999997</v>
      </c>
      <c r="W57" s="10">
        <f t="shared" si="70"/>
        <v>129787.84112999997</v>
      </c>
      <c r="X57" s="10">
        <f t="shared" si="70"/>
        <v>129787.84112999997</v>
      </c>
      <c r="Y57" s="10">
        <f t="shared" si="70"/>
        <v>129787.84112999997</v>
      </c>
      <c r="Z57" s="10">
        <f t="shared" si="70"/>
        <v>129787.84112999997</v>
      </c>
      <c r="AA57" s="10">
        <f t="shared" si="70"/>
        <v>129787.84112999997</v>
      </c>
      <c r="AB57" s="10">
        <f t="shared" si="70"/>
        <v>133707.43393212598</v>
      </c>
      <c r="AC57" s="10">
        <f t="shared" si="70"/>
        <v>133707.43393212598</v>
      </c>
      <c r="AD57" s="10">
        <f t="shared" si="70"/>
        <v>133707.43393212598</v>
      </c>
      <c r="AE57" s="10">
        <f t="shared" si="70"/>
        <v>133707.43393212598</v>
      </c>
      <c r="AF57" s="10">
        <f t="shared" si="70"/>
        <v>133707.43393212598</v>
      </c>
      <c r="AG57" s="10">
        <f t="shared" si="70"/>
        <v>133707.43393212598</v>
      </c>
      <c r="AH57" s="10">
        <f t="shared" si="70"/>
        <v>133707.43393212598</v>
      </c>
      <c r="AI57" s="10">
        <f t="shared" si="70"/>
        <v>133707.43393212598</v>
      </c>
      <c r="AJ57" s="10">
        <f t="shared" si="70"/>
        <v>133707.43393212598</v>
      </c>
      <c r="AK57" s="10">
        <f t="shared" ref="AK57:BL57" si="71">AK24*AK56</f>
        <v>133707.43393212598</v>
      </c>
      <c r="AL57" s="10">
        <f t="shared" si="71"/>
        <v>133707.43393212598</v>
      </c>
      <c r="AM57" s="10">
        <f t="shared" si="71"/>
        <v>133707.43393212598</v>
      </c>
      <c r="AN57" s="10">
        <f t="shared" si="71"/>
        <v>137745.39843687616</v>
      </c>
      <c r="AO57" s="10">
        <f t="shared" si="71"/>
        <v>137745.39843687616</v>
      </c>
      <c r="AP57" s="10">
        <f t="shared" si="71"/>
        <v>137745.39843687616</v>
      </c>
      <c r="AQ57" s="10">
        <f t="shared" si="71"/>
        <v>137745.39843687616</v>
      </c>
      <c r="AR57" s="10">
        <f t="shared" si="71"/>
        <v>137745.39843687616</v>
      </c>
      <c r="AS57" s="10">
        <f t="shared" si="71"/>
        <v>137745.39843687616</v>
      </c>
      <c r="AT57" s="10">
        <f t="shared" si="71"/>
        <v>137745.39843687616</v>
      </c>
      <c r="AU57" s="10">
        <f t="shared" si="71"/>
        <v>137745.39843687616</v>
      </c>
      <c r="AV57" s="10">
        <f t="shared" si="71"/>
        <v>137745.39843687616</v>
      </c>
      <c r="AW57" s="10">
        <f t="shared" si="71"/>
        <v>137745.39843687616</v>
      </c>
      <c r="AX57" s="10">
        <f t="shared" si="71"/>
        <v>137745.39843687616</v>
      </c>
      <c r="AY57" s="10">
        <f t="shared" si="71"/>
        <v>137745.39843687616</v>
      </c>
      <c r="AZ57" s="10">
        <f t="shared" si="71"/>
        <v>141905.30946966985</v>
      </c>
      <c r="BA57" s="10">
        <f t="shared" si="71"/>
        <v>141905.30946966985</v>
      </c>
      <c r="BB57" s="10">
        <f t="shared" si="71"/>
        <v>141905.30946966985</v>
      </c>
      <c r="BC57" s="10">
        <f t="shared" si="71"/>
        <v>141905.30946966985</v>
      </c>
      <c r="BD57" s="10">
        <f t="shared" si="71"/>
        <v>141905.30946966985</v>
      </c>
      <c r="BE57" s="10">
        <f t="shared" si="71"/>
        <v>141905.30946966985</v>
      </c>
      <c r="BF57" s="10">
        <f t="shared" si="71"/>
        <v>141905.30946966985</v>
      </c>
      <c r="BG57" s="10">
        <f t="shared" si="71"/>
        <v>141905.30946966985</v>
      </c>
      <c r="BH57" s="10">
        <f t="shared" si="71"/>
        <v>141905.30946966985</v>
      </c>
      <c r="BI57" s="10">
        <f t="shared" si="71"/>
        <v>141905.30946966985</v>
      </c>
      <c r="BJ57" s="10">
        <f t="shared" si="71"/>
        <v>141905.30946966985</v>
      </c>
      <c r="BK57" s="10">
        <f t="shared" si="71"/>
        <v>141905.30946966985</v>
      </c>
      <c r="BL57" s="10">
        <f t="shared" si="71"/>
        <v>146190.84981565387</v>
      </c>
    </row>
    <row r="58" spans="2:64">
      <c r="B58" s="5" t="s">
        <v>179</v>
      </c>
      <c r="C58" s="7" t="s">
        <v>35</v>
      </c>
      <c r="D58" s="8">
        <v>0.14000000000000001</v>
      </c>
      <c r="E58" s="8">
        <f t="shared" ref="E58:AJ58" si="72">D58</f>
        <v>0.14000000000000001</v>
      </c>
      <c r="F58" s="8">
        <f t="shared" si="72"/>
        <v>0.14000000000000001</v>
      </c>
      <c r="G58" s="8">
        <f t="shared" si="72"/>
        <v>0.14000000000000001</v>
      </c>
      <c r="H58" s="8">
        <f t="shared" si="72"/>
        <v>0.14000000000000001</v>
      </c>
      <c r="I58" s="8">
        <f t="shared" si="72"/>
        <v>0.14000000000000001</v>
      </c>
      <c r="J58" s="8">
        <f t="shared" si="72"/>
        <v>0.14000000000000001</v>
      </c>
      <c r="K58" s="8">
        <f t="shared" si="72"/>
        <v>0.14000000000000001</v>
      </c>
      <c r="L58" s="8">
        <f t="shared" si="72"/>
        <v>0.14000000000000001</v>
      </c>
      <c r="M58" s="8">
        <f t="shared" si="72"/>
        <v>0.14000000000000001</v>
      </c>
      <c r="N58" s="8">
        <f t="shared" si="72"/>
        <v>0.14000000000000001</v>
      </c>
      <c r="O58" s="8">
        <f t="shared" si="72"/>
        <v>0.14000000000000001</v>
      </c>
      <c r="P58" s="8">
        <f t="shared" si="72"/>
        <v>0.14000000000000001</v>
      </c>
      <c r="Q58" s="8">
        <f t="shared" si="72"/>
        <v>0.14000000000000001</v>
      </c>
      <c r="R58" s="8">
        <f t="shared" si="72"/>
        <v>0.14000000000000001</v>
      </c>
      <c r="S58" s="8">
        <f t="shared" si="72"/>
        <v>0.14000000000000001</v>
      </c>
      <c r="T58" s="8">
        <f t="shared" si="72"/>
        <v>0.14000000000000001</v>
      </c>
      <c r="U58" s="8">
        <f t="shared" si="72"/>
        <v>0.14000000000000001</v>
      </c>
      <c r="V58" s="8">
        <f t="shared" si="72"/>
        <v>0.14000000000000001</v>
      </c>
      <c r="W58" s="8">
        <f t="shared" si="72"/>
        <v>0.14000000000000001</v>
      </c>
      <c r="X58" s="8">
        <f t="shared" si="72"/>
        <v>0.14000000000000001</v>
      </c>
      <c r="Y58" s="8">
        <f t="shared" si="72"/>
        <v>0.14000000000000001</v>
      </c>
      <c r="Z58" s="8">
        <f t="shared" si="72"/>
        <v>0.14000000000000001</v>
      </c>
      <c r="AA58" s="8">
        <f t="shared" si="72"/>
        <v>0.14000000000000001</v>
      </c>
      <c r="AB58" s="8">
        <f t="shared" si="72"/>
        <v>0.14000000000000001</v>
      </c>
      <c r="AC58" s="8">
        <f t="shared" si="72"/>
        <v>0.14000000000000001</v>
      </c>
      <c r="AD58" s="8">
        <f t="shared" si="72"/>
        <v>0.14000000000000001</v>
      </c>
      <c r="AE58" s="8">
        <f t="shared" si="72"/>
        <v>0.14000000000000001</v>
      </c>
      <c r="AF58" s="8">
        <f t="shared" si="72"/>
        <v>0.14000000000000001</v>
      </c>
      <c r="AG58" s="8">
        <f t="shared" si="72"/>
        <v>0.14000000000000001</v>
      </c>
      <c r="AH58" s="8">
        <f t="shared" si="72"/>
        <v>0.14000000000000001</v>
      </c>
      <c r="AI58" s="8">
        <f t="shared" si="72"/>
        <v>0.14000000000000001</v>
      </c>
      <c r="AJ58" s="8">
        <f t="shared" si="72"/>
        <v>0.14000000000000001</v>
      </c>
      <c r="AK58" s="8">
        <f t="shared" ref="AK58:BL58" si="73">AJ58</f>
        <v>0.14000000000000001</v>
      </c>
      <c r="AL58" s="8">
        <f t="shared" si="73"/>
        <v>0.14000000000000001</v>
      </c>
      <c r="AM58" s="8">
        <f t="shared" si="73"/>
        <v>0.14000000000000001</v>
      </c>
      <c r="AN58" s="8">
        <f t="shared" si="73"/>
        <v>0.14000000000000001</v>
      </c>
      <c r="AO58" s="8">
        <f t="shared" si="73"/>
        <v>0.14000000000000001</v>
      </c>
      <c r="AP58" s="8">
        <f t="shared" si="73"/>
        <v>0.14000000000000001</v>
      </c>
      <c r="AQ58" s="8">
        <f t="shared" si="73"/>
        <v>0.14000000000000001</v>
      </c>
      <c r="AR58" s="8">
        <f t="shared" si="73"/>
        <v>0.14000000000000001</v>
      </c>
      <c r="AS58" s="8">
        <f t="shared" si="73"/>
        <v>0.14000000000000001</v>
      </c>
      <c r="AT58" s="8">
        <f t="shared" si="73"/>
        <v>0.14000000000000001</v>
      </c>
      <c r="AU58" s="8">
        <f t="shared" si="73"/>
        <v>0.14000000000000001</v>
      </c>
      <c r="AV58" s="8">
        <f t="shared" si="73"/>
        <v>0.14000000000000001</v>
      </c>
      <c r="AW58" s="8">
        <f t="shared" si="73"/>
        <v>0.14000000000000001</v>
      </c>
      <c r="AX58" s="8">
        <f t="shared" si="73"/>
        <v>0.14000000000000001</v>
      </c>
      <c r="AY58" s="8">
        <f t="shared" si="73"/>
        <v>0.14000000000000001</v>
      </c>
      <c r="AZ58" s="8">
        <f t="shared" si="73"/>
        <v>0.14000000000000001</v>
      </c>
      <c r="BA58" s="8">
        <f t="shared" si="73"/>
        <v>0.14000000000000001</v>
      </c>
      <c r="BB58" s="8">
        <f t="shared" si="73"/>
        <v>0.14000000000000001</v>
      </c>
      <c r="BC58" s="8">
        <f t="shared" si="73"/>
        <v>0.14000000000000001</v>
      </c>
      <c r="BD58" s="8">
        <f t="shared" si="73"/>
        <v>0.14000000000000001</v>
      </c>
      <c r="BE58" s="8">
        <f t="shared" si="73"/>
        <v>0.14000000000000001</v>
      </c>
      <c r="BF58" s="8">
        <f t="shared" si="73"/>
        <v>0.14000000000000001</v>
      </c>
      <c r="BG58" s="8">
        <f t="shared" si="73"/>
        <v>0.14000000000000001</v>
      </c>
      <c r="BH58" s="8">
        <f t="shared" si="73"/>
        <v>0.14000000000000001</v>
      </c>
      <c r="BI58" s="8">
        <f t="shared" si="73"/>
        <v>0.14000000000000001</v>
      </c>
      <c r="BJ58" s="8">
        <f t="shared" si="73"/>
        <v>0.14000000000000001</v>
      </c>
      <c r="BK58" s="8">
        <f t="shared" si="73"/>
        <v>0.14000000000000001</v>
      </c>
      <c r="BL58" s="8">
        <f t="shared" si="73"/>
        <v>0.14000000000000001</v>
      </c>
    </row>
    <row r="59" spans="2:64">
      <c r="B59" s="5" t="s">
        <v>180</v>
      </c>
      <c r="C59" s="7" t="s">
        <v>47</v>
      </c>
      <c r="E59" s="10">
        <f t="shared" ref="E59:AJ59" si="74">E24*E58</f>
        <v>29396.068333333336</v>
      </c>
      <c r="F59" s="10">
        <f t="shared" si="74"/>
        <v>29396.068333333336</v>
      </c>
      <c r="G59" s="10">
        <f t="shared" si="74"/>
        <v>29396.068333333336</v>
      </c>
      <c r="H59" s="10">
        <f t="shared" si="74"/>
        <v>29396.068333333336</v>
      </c>
      <c r="I59" s="10">
        <f t="shared" si="74"/>
        <v>29396.068333333336</v>
      </c>
      <c r="J59" s="10">
        <f t="shared" si="74"/>
        <v>29396.068333333336</v>
      </c>
      <c r="K59" s="10">
        <f t="shared" si="74"/>
        <v>29396.068333333336</v>
      </c>
      <c r="L59" s="10">
        <f t="shared" si="74"/>
        <v>29396.068333333336</v>
      </c>
      <c r="M59" s="10">
        <f t="shared" si="74"/>
        <v>29396.068333333336</v>
      </c>
      <c r="N59" s="10">
        <f t="shared" si="74"/>
        <v>29396.068333333336</v>
      </c>
      <c r="O59" s="10">
        <f t="shared" si="74"/>
        <v>29396.068333333336</v>
      </c>
      <c r="P59" s="10">
        <f t="shared" si="74"/>
        <v>30283.829597</v>
      </c>
      <c r="Q59" s="10">
        <f t="shared" si="74"/>
        <v>30283.829597</v>
      </c>
      <c r="R59" s="10">
        <f t="shared" si="74"/>
        <v>30283.829597</v>
      </c>
      <c r="S59" s="10">
        <f t="shared" si="74"/>
        <v>30283.829597</v>
      </c>
      <c r="T59" s="10">
        <f t="shared" si="74"/>
        <v>30283.829597</v>
      </c>
      <c r="U59" s="10">
        <f t="shared" si="74"/>
        <v>30283.829597</v>
      </c>
      <c r="V59" s="10">
        <f t="shared" si="74"/>
        <v>30283.829597</v>
      </c>
      <c r="W59" s="10">
        <f t="shared" si="74"/>
        <v>30283.829597</v>
      </c>
      <c r="X59" s="10">
        <f t="shared" si="74"/>
        <v>30283.829597</v>
      </c>
      <c r="Y59" s="10">
        <f t="shared" si="74"/>
        <v>30283.829597</v>
      </c>
      <c r="Z59" s="10">
        <f t="shared" si="74"/>
        <v>30283.829597</v>
      </c>
      <c r="AA59" s="10">
        <f t="shared" si="74"/>
        <v>30283.829597</v>
      </c>
      <c r="AB59" s="10">
        <f t="shared" si="74"/>
        <v>31198.4012508294</v>
      </c>
      <c r="AC59" s="10">
        <f t="shared" si="74"/>
        <v>31198.4012508294</v>
      </c>
      <c r="AD59" s="10">
        <f t="shared" si="74"/>
        <v>31198.4012508294</v>
      </c>
      <c r="AE59" s="10">
        <f t="shared" si="74"/>
        <v>31198.4012508294</v>
      </c>
      <c r="AF59" s="10">
        <f t="shared" si="74"/>
        <v>31198.4012508294</v>
      </c>
      <c r="AG59" s="10">
        <f t="shared" si="74"/>
        <v>31198.4012508294</v>
      </c>
      <c r="AH59" s="10">
        <f t="shared" si="74"/>
        <v>31198.4012508294</v>
      </c>
      <c r="AI59" s="10">
        <f t="shared" si="74"/>
        <v>31198.4012508294</v>
      </c>
      <c r="AJ59" s="10">
        <f t="shared" si="74"/>
        <v>31198.4012508294</v>
      </c>
      <c r="AK59" s="10">
        <f t="shared" ref="AK59:BL59" si="75">AK24*AK58</f>
        <v>31198.4012508294</v>
      </c>
      <c r="AL59" s="10">
        <f t="shared" si="75"/>
        <v>31198.4012508294</v>
      </c>
      <c r="AM59" s="10">
        <f t="shared" si="75"/>
        <v>31198.4012508294</v>
      </c>
      <c r="AN59" s="10">
        <f t="shared" si="75"/>
        <v>32140.592968604444</v>
      </c>
      <c r="AO59" s="10">
        <f t="shared" si="75"/>
        <v>32140.592968604444</v>
      </c>
      <c r="AP59" s="10">
        <f t="shared" si="75"/>
        <v>32140.592968604444</v>
      </c>
      <c r="AQ59" s="10">
        <f t="shared" si="75"/>
        <v>32140.592968604444</v>
      </c>
      <c r="AR59" s="10">
        <f t="shared" si="75"/>
        <v>32140.592968604444</v>
      </c>
      <c r="AS59" s="10">
        <f t="shared" si="75"/>
        <v>32140.592968604444</v>
      </c>
      <c r="AT59" s="10">
        <f t="shared" si="75"/>
        <v>32140.592968604444</v>
      </c>
      <c r="AU59" s="10">
        <f t="shared" si="75"/>
        <v>32140.592968604444</v>
      </c>
      <c r="AV59" s="10">
        <f t="shared" si="75"/>
        <v>32140.592968604444</v>
      </c>
      <c r="AW59" s="10">
        <f t="shared" si="75"/>
        <v>32140.592968604444</v>
      </c>
      <c r="AX59" s="10">
        <f t="shared" si="75"/>
        <v>32140.592968604444</v>
      </c>
      <c r="AY59" s="10">
        <f t="shared" si="75"/>
        <v>32140.592968604444</v>
      </c>
      <c r="AZ59" s="10">
        <f t="shared" si="75"/>
        <v>33111.238876256299</v>
      </c>
      <c r="BA59" s="10">
        <f t="shared" si="75"/>
        <v>33111.238876256299</v>
      </c>
      <c r="BB59" s="10">
        <f t="shared" si="75"/>
        <v>33111.238876256299</v>
      </c>
      <c r="BC59" s="10">
        <f t="shared" si="75"/>
        <v>33111.238876256299</v>
      </c>
      <c r="BD59" s="10">
        <f t="shared" si="75"/>
        <v>33111.238876256299</v>
      </c>
      <c r="BE59" s="10">
        <f t="shared" si="75"/>
        <v>33111.238876256299</v>
      </c>
      <c r="BF59" s="10">
        <f t="shared" si="75"/>
        <v>33111.238876256299</v>
      </c>
      <c r="BG59" s="10">
        <f t="shared" si="75"/>
        <v>33111.238876256299</v>
      </c>
      <c r="BH59" s="10">
        <f t="shared" si="75"/>
        <v>33111.238876256299</v>
      </c>
      <c r="BI59" s="10">
        <f t="shared" si="75"/>
        <v>33111.238876256299</v>
      </c>
      <c r="BJ59" s="10">
        <f t="shared" si="75"/>
        <v>33111.238876256299</v>
      </c>
      <c r="BK59" s="10">
        <f t="shared" si="75"/>
        <v>33111.238876256299</v>
      </c>
      <c r="BL59" s="10">
        <f t="shared" si="75"/>
        <v>34111.19829031924</v>
      </c>
    </row>
    <row r="60" spans="2:64">
      <c r="B60" s="5" t="s">
        <v>181</v>
      </c>
      <c r="C60" s="7" t="s">
        <v>35</v>
      </c>
      <c r="D60" s="8">
        <v>0.1489302460302224</v>
      </c>
      <c r="E60" s="8">
        <f t="shared" ref="E60:AJ60" si="76">D60</f>
        <v>0.1489302460302224</v>
      </c>
      <c r="F60" s="8">
        <f t="shared" si="76"/>
        <v>0.1489302460302224</v>
      </c>
      <c r="G60" s="8">
        <f t="shared" si="76"/>
        <v>0.1489302460302224</v>
      </c>
      <c r="H60" s="8">
        <f t="shared" si="76"/>
        <v>0.1489302460302224</v>
      </c>
      <c r="I60" s="8">
        <f t="shared" si="76"/>
        <v>0.1489302460302224</v>
      </c>
      <c r="J60" s="8">
        <f t="shared" si="76"/>
        <v>0.1489302460302224</v>
      </c>
      <c r="K60" s="8">
        <f t="shared" si="76"/>
        <v>0.1489302460302224</v>
      </c>
      <c r="L60" s="8">
        <f t="shared" si="76"/>
        <v>0.1489302460302224</v>
      </c>
      <c r="M60" s="8">
        <f t="shared" si="76"/>
        <v>0.1489302460302224</v>
      </c>
      <c r="N60" s="8">
        <f t="shared" si="76"/>
        <v>0.1489302460302224</v>
      </c>
      <c r="O60" s="8">
        <f t="shared" si="76"/>
        <v>0.1489302460302224</v>
      </c>
      <c r="P60" s="8">
        <f t="shared" si="76"/>
        <v>0.1489302460302224</v>
      </c>
      <c r="Q60" s="8">
        <f t="shared" si="76"/>
        <v>0.1489302460302224</v>
      </c>
      <c r="R60" s="8">
        <f t="shared" si="76"/>
        <v>0.1489302460302224</v>
      </c>
      <c r="S60" s="8">
        <f t="shared" si="76"/>
        <v>0.1489302460302224</v>
      </c>
      <c r="T60" s="8">
        <f t="shared" si="76"/>
        <v>0.1489302460302224</v>
      </c>
      <c r="U60" s="8">
        <f t="shared" si="76"/>
        <v>0.1489302460302224</v>
      </c>
      <c r="V60" s="8">
        <f t="shared" si="76"/>
        <v>0.1489302460302224</v>
      </c>
      <c r="W60" s="8">
        <f t="shared" si="76"/>
        <v>0.1489302460302224</v>
      </c>
      <c r="X60" s="8">
        <f t="shared" si="76"/>
        <v>0.1489302460302224</v>
      </c>
      <c r="Y60" s="8">
        <f t="shared" si="76"/>
        <v>0.1489302460302224</v>
      </c>
      <c r="Z60" s="8">
        <f t="shared" si="76"/>
        <v>0.1489302460302224</v>
      </c>
      <c r="AA60" s="8">
        <f t="shared" si="76"/>
        <v>0.1489302460302224</v>
      </c>
      <c r="AB60" s="8">
        <f t="shared" si="76"/>
        <v>0.1489302460302224</v>
      </c>
      <c r="AC60" s="8">
        <f t="shared" si="76"/>
        <v>0.1489302460302224</v>
      </c>
      <c r="AD60" s="8">
        <f t="shared" si="76"/>
        <v>0.1489302460302224</v>
      </c>
      <c r="AE60" s="8">
        <f t="shared" si="76"/>
        <v>0.1489302460302224</v>
      </c>
      <c r="AF60" s="8">
        <f t="shared" si="76"/>
        <v>0.1489302460302224</v>
      </c>
      <c r="AG60" s="8">
        <f t="shared" si="76"/>
        <v>0.1489302460302224</v>
      </c>
      <c r="AH60" s="8">
        <f t="shared" si="76"/>
        <v>0.1489302460302224</v>
      </c>
      <c r="AI60" s="8">
        <f t="shared" si="76"/>
        <v>0.1489302460302224</v>
      </c>
      <c r="AJ60" s="8">
        <f t="shared" si="76"/>
        <v>0.1489302460302224</v>
      </c>
      <c r="AK60" s="8">
        <f t="shared" ref="AK60:BL60" si="77">AJ60</f>
        <v>0.1489302460302224</v>
      </c>
      <c r="AL60" s="8">
        <f t="shared" si="77"/>
        <v>0.1489302460302224</v>
      </c>
      <c r="AM60" s="8">
        <f t="shared" si="77"/>
        <v>0.1489302460302224</v>
      </c>
      <c r="AN60" s="8">
        <f t="shared" si="77"/>
        <v>0.1489302460302224</v>
      </c>
      <c r="AO60" s="8">
        <f t="shared" si="77"/>
        <v>0.1489302460302224</v>
      </c>
      <c r="AP60" s="8">
        <f t="shared" si="77"/>
        <v>0.1489302460302224</v>
      </c>
      <c r="AQ60" s="8">
        <f t="shared" si="77"/>
        <v>0.1489302460302224</v>
      </c>
      <c r="AR60" s="8">
        <f t="shared" si="77"/>
        <v>0.1489302460302224</v>
      </c>
      <c r="AS60" s="8">
        <f t="shared" si="77"/>
        <v>0.1489302460302224</v>
      </c>
      <c r="AT60" s="8">
        <f t="shared" si="77"/>
        <v>0.1489302460302224</v>
      </c>
      <c r="AU60" s="8">
        <f t="shared" si="77"/>
        <v>0.1489302460302224</v>
      </c>
      <c r="AV60" s="8">
        <f t="shared" si="77"/>
        <v>0.1489302460302224</v>
      </c>
      <c r="AW60" s="8">
        <f t="shared" si="77"/>
        <v>0.1489302460302224</v>
      </c>
      <c r="AX60" s="8">
        <f t="shared" si="77"/>
        <v>0.1489302460302224</v>
      </c>
      <c r="AY60" s="8">
        <f t="shared" si="77"/>
        <v>0.1489302460302224</v>
      </c>
      <c r="AZ60" s="8">
        <f t="shared" si="77"/>
        <v>0.1489302460302224</v>
      </c>
      <c r="BA60" s="8">
        <f t="shared" si="77"/>
        <v>0.1489302460302224</v>
      </c>
      <c r="BB60" s="8">
        <f t="shared" si="77"/>
        <v>0.1489302460302224</v>
      </c>
      <c r="BC60" s="8">
        <f t="shared" si="77"/>
        <v>0.1489302460302224</v>
      </c>
      <c r="BD60" s="8">
        <f t="shared" si="77"/>
        <v>0.1489302460302224</v>
      </c>
      <c r="BE60" s="8">
        <f t="shared" si="77"/>
        <v>0.1489302460302224</v>
      </c>
      <c r="BF60" s="8">
        <f t="shared" si="77"/>
        <v>0.1489302460302224</v>
      </c>
      <c r="BG60" s="8">
        <f t="shared" si="77"/>
        <v>0.1489302460302224</v>
      </c>
      <c r="BH60" s="8">
        <f t="shared" si="77"/>
        <v>0.1489302460302224</v>
      </c>
      <c r="BI60" s="8">
        <f t="shared" si="77"/>
        <v>0.1489302460302224</v>
      </c>
      <c r="BJ60" s="8">
        <f t="shared" si="77"/>
        <v>0.1489302460302224</v>
      </c>
      <c r="BK60" s="8">
        <f t="shared" si="77"/>
        <v>0.1489302460302224</v>
      </c>
      <c r="BL60" s="8">
        <f t="shared" si="77"/>
        <v>0.1489302460302224</v>
      </c>
    </row>
    <row r="61" spans="2:64">
      <c r="B61" s="5" t="s">
        <v>182</v>
      </c>
      <c r="C61" s="7" t="s">
        <v>47</v>
      </c>
      <c r="E61" s="10">
        <f t="shared" ref="E61:AJ61" si="78">E24*E60</f>
        <v>31271.16920860402</v>
      </c>
      <c r="F61" s="10">
        <f t="shared" si="78"/>
        <v>31271.16920860402</v>
      </c>
      <c r="G61" s="10">
        <f t="shared" si="78"/>
        <v>31271.16920860402</v>
      </c>
      <c r="H61" s="10">
        <f t="shared" si="78"/>
        <v>31271.16920860402</v>
      </c>
      <c r="I61" s="10">
        <f t="shared" si="78"/>
        <v>31271.16920860402</v>
      </c>
      <c r="J61" s="10">
        <f t="shared" si="78"/>
        <v>31271.16920860402</v>
      </c>
      <c r="K61" s="10">
        <f t="shared" si="78"/>
        <v>31271.16920860402</v>
      </c>
      <c r="L61" s="10">
        <f t="shared" si="78"/>
        <v>31271.16920860402</v>
      </c>
      <c r="M61" s="10">
        <f t="shared" si="78"/>
        <v>31271.16920860402</v>
      </c>
      <c r="N61" s="10">
        <f t="shared" si="78"/>
        <v>31271.16920860402</v>
      </c>
      <c r="O61" s="10">
        <f t="shared" si="78"/>
        <v>31271.16920860402</v>
      </c>
      <c r="P61" s="10">
        <f t="shared" si="78"/>
        <v>32215.558518703856</v>
      </c>
      <c r="Q61" s="10">
        <f t="shared" si="78"/>
        <v>32215.558518703856</v>
      </c>
      <c r="R61" s="10">
        <f t="shared" si="78"/>
        <v>32215.558518703856</v>
      </c>
      <c r="S61" s="10">
        <f t="shared" si="78"/>
        <v>32215.558518703856</v>
      </c>
      <c r="T61" s="10">
        <f t="shared" si="78"/>
        <v>32215.558518703856</v>
      </c>
      <c r="U61" s="10">
        <f t="shared" si="78"/>
        <v>32215.558518703856</v>
      </c>
      <c r="V61" s="10">
        <f t="shared" si="78"/>
        <v>32215.558518703856</v>
      </c>
      <c r="W61" s="10">
        <f t="shared" si="78"/>
        <v>32215.558518703856</v>
      </c>
      <c r="X61" s="10">
        <f t="shared" si="78"/>
        <v>32215.558518703856</v>
      </c>
      <c r="Y61" s="10">
        <f t="shared" si="78"/>
        <v>32215.558518703856</v>
      </c>
      <c r="Z61" s="10">
        <f t="shared" si="78"/>
        <v>32215.558518703856</v>
      </c>
      <c r="AA61" s="10">
        <f t="shared" si="78"/>
        <v>32215.558518703856</v>
      </c>
      <c r="AB61" s="10">
        <f t="shared" si="78"/>
        <v>33188.468385968714</v>
      </c>
      <c r="AC61" s="10">
        <f t="shared" si="78"/>
        <v>33188.468385968714</v>
      </c>
      <c r="AD61" s="10">
        <f t="shared" si="78"/>
        <v>33188.468385968714</v>
      </c>
      <c r="AE61" s="10">
        <f t="shared" si="78"/>
        <v>33188.468385968714</v>
      </c>
      <c r="AF61" s="10">
        <f t="shared" si="78"/>
        <v>33188.468385968714</v>
      </c>
      <c r="AG61" s="10">
        <f t="shared" si="78"/>
        <v>33188.468385968714</v>
      </c>
      <c r="AH61" s="10">
        <f t="shared" si="78"/>
        <v>33188.468385968714</v>
      </c>
      <c r="AI61" s="10">
        <f t="shared" si="78"/>
        <v>33188.468385968714</v>
      </c>
      <c r="AJ61" s="10">
        <f t="shared" si="78"/>
        <v>33188.468385968714</v>
      </c>
      <c r="AK61" s="10">
        <f t="shared" ref="AK61:BL61" si="79">AK24*AK60</f>
        <v>33188.468385968714</v>
      </c>
      <c r="AL61" s="10">
        <f t="shared" si="79"/>
        <v>33188.468385968714</v>
      </c>
      <c r="AM61" s="10">
        <f t="shared" si="79"/>
        <v>33188.468385968714</v>
      </c>
      <c r="AN61" s="10">
        <f t="shared" si="79"/>
        <v>34190.760131224968</v>
      </c>
      <c r="AO61" s="10">
        <f t="shared" si="79"/>
        <v>34190.760131224968</v>
      </c>
      <c r="AP61" s="10">
        <f t="shared" si="79"/>
        <v>34190.760131224968</v>
      </c>
      <c r="AQ61" s="10">
        <f t="shared" si="79"/>
        <v>34190.760131224968</v>
      </c>
      <c r="AR61" s="10">
        <f t="shared" si="79"/>
        <v>34190.760131224968</v>
      </c>
      <c r="AS61" s="10">
        <f t="shared" si="79"/>
        <v>34190.760131224968</v>
      </c>
      <c r="AT61" s="10">
        <f t="shared" si="79"/>
        <v>34190.760131224968</v>
      </c>
      <c r="AU61" s="10">
        <f t="shared" si="79"/>
        <v>34190.760131224968</v>
      </c>
      <c r="AV61" s="10">
        <f t="shared" si="79"/>
        <v>34190.760131224968</v>
      </c>
      <c r="AW61" s="10">
        <f t="shared" si="79"/>
        <v>34190.760131224968</v>
      </c>
      <c r="AX61" s="10">
        <f t="shared" si="79"/>
        <v>34190.760131224968</v>
      </c>
      <c r="AY61" s="10">
        <f t="shared" si="79"/>
        <v>34190.760131224968</v>
      </c>
      <c r="AZ61" s="10">
        <f t="shared" si="79"/>
        <v>35223.321087187964</v>
      </c>
      <c r="BA61" s="10">
        <f t="shared" si="79"/>
        <v>35223.321087187964</v>
      </c>
      <c r="BB61" s="10">
        <f t="shared" si="79"/>
        <v>35223.321087187964</v>
      </c>
      <c r="BC61" s="10">
        <f t="shared" si="79"/>
        <v>35223.321087187964</v>
      </c>
      <c r="BD61" s="10">
        <f t="shared" si="79"/>
        <v>35223.321087187964</v>
      </c>
      <c r="BE61" s="10">
        <f t="shared" si="79"/>
        <v>35223.321087187964</v>
      </c>
      <c r="BF61" s="10">
        <f t="shared" si="79"/>
        <v>35223.321087187964</v>
      </c>
      <c r="BG61" s="10">
        <f t="shared" si="79"/>
        <v>35223.321087187964</v>
      </c>
      <c r="BH61" s="10">
        <f t="shared" si="79"/>
        <v>35223.321087187964</v>
      </c>
      <c r="BI61" s="10">
        <f t="shared" si="79"/>
        <v>35223.321087187964</v>
      </c>
      <c r="BJ61" s="10">
        <f t="shared" si="79"/>
        <v>35223.321087187964</v>
      </c>
      <c r="BK61" s="10">
        <f t="shared" si="79"/>
        <v>35223.321087187964</v>
      </c>
      <c r="BL61" s="10">
        <f t="shared" si="79"/>
        <v>36287.065384021036</v>
      </c>
    </row>
    <row r="62" spans="2:64">
      <c r="B62" s="3" t="s">
        <v>183</v>
      </c>
      <c r="C62" s="7" t="s">
        <v>47</v>
      </c>
      <c r="E62" s="13">
        <f t="shared" ref="E62:AJ62" si="80">E57+E59+E61</f>
        <v>186650.38754193735</v>
      </c>
      <c r="F62" s="13">
        <f t="shared" si="80"/>
        <v>186650.38754193735</v>
      </c>
      <c r="G62" s="13">
        <f t="shared" si="80"/>
        <v>186650.38754193735</v>
      </c>
      <c r="H62" s="13">
        <f t="shared" si="80"/>
        <v>186650.38754193735</v>
      </c>
      <c r="I62" s="13">
        <f t="shared" si="80"/>
        <v>186650.38754193735</v>
      </c>
      <c r="J62" s="13">
        <f t="shared" si="80"/>
        <v>186650.38754193735</v>
      </c>
      <c r="K62" s="13">
        <f t="shared" si="80"/>
        <v>186650.38754193735</v>
      </c>
      <c r="L62" s="13">
        <f t="shared" si="80"/>
        <v>186650.38754193735</v>
      </c>
      <c r="M62" s="13">
        <f t="shared" si="80"/>
        <v>186650.38754193735</v>
      </c>
      <c r="N62" s="13">
        <f t="shared" si="80"/>
        <v>186650.38754193735</v>
      </c>
      <c r="O62" s="13">
        <f t="shared" si="80"/>
        <v>186650.38754193735</v>
      </c>
      <c r="P62" s="13">
        <f t="shared" si="80"/>
        <v>192287.22924570381</v>
      </c>
      <c r="Q62" s="13">
        <f t="shared" si="80"/>
        <v>192287.22924570381</v>
      </c>
      <c r="R62" s="13">
        <f t="shared" si="80"/>
        <v>192287.22924570381</v>
      </c>
      <c r="S62" s="13">
        <f t="shared" si="80"/>
        <v>192287.22924570381</v>
      </c>
      <c r="T62" s="13">
        <f t="shared" si="80"/>
        <v>192287.22924570381</v>
      </c>
      <c r="U62" s="13">
        <f t="shared" si="80"/>
        <v>192287.22924570381</v>
      </c>
      <c r="V62" s="13">
        <f t="shared" si="80"/>
        <v>192287.22924570381</v>
      </c>
      <c r="W62" s="13">
        <f t="shared" si="80"/>
        <v>192287.22924570381</v>
      </c>
      <c r="X62" s="13">
        <f t="shared" si="80"/>
        <v>192287.22924570381</v>
      </c>
      <c r="Y62" s="13">
        <f t="shared" si="80"/>
        <v>192287.22924570381</v>
      </c>
      <c r="Z62" s="13">
        <f t="shared" si="80"/>
        <v>192287.22924570381</v>
      </c>
      <c r="AA62" s="13">
        <f t="shared" si="80"/>
        <v>192287.22924570381</v>
      </c>
      <c r="AB62" s="13">
        <f t="shared" si="80"/>
        <v>198094.30356892408</v>
      </c>
      <c r="AC62" s="13">
        <f t="shared" si="80"/>
        <v>198094.30356892408</v>
      </c>
      <c r="AD62" s="13">
        <f t="shared" si="80"/>
        <v>198094.30356892408</v>
      </c>
      <c r="AE62" s="13">
        <f t="shared" si="80"/>
        <v>198094.30356892408</v>
      </c>
      <c r="AF62" s="13">
        <f t="shared" si="80"/>
        <v>198094.30356892408</v>
      </c>
      <c r="AG62" s="13">
        <f t="shared" si="80"/>
        <v>198094.30356892408</v>
      </c>
      <c r="AH62" s="13">
        <f t="shared" si="80"/>
        <v>198094.30356892408</v>
      </c>
      <c r="AI62" s="13">
        <f t="shared" si="80"/>
        <v>198094.30356892408</v>
      </c>
      <c r="AJ62" s="13">
        <f t="shared" si="80"/>
        <v>198094.30356892408</v>
      </c>
      <c r="AK62" s="13">
        <f t="shared" ref="AK62:BL62" si="81">AK57+AK59+AK61</f>
        <v>198094.30356892408</v>
      </c>
      <c r="AL62" s="13">
        <f t="shared" si="81"/>
        <v>198094.30356892408</v>
      </c>
      <c r="AM62" s="13">
        <f t="shared" si="81"/>
        <v>198094.30356892408</v>
      </c>
      <c r="AN62" s="13">
        <f t="shared" si="81"/>
        <v>204076.75153670556</v>
      </c>
      <c r="AO62" s="13">
        <f t="shared" si="81"/>
        <v>204076.75153670556</v>
      </c>
      <c r="AP62" s="13">
        <f t="shared" si="81"/>
        <v>204076.75153670556</v>
      </c>
      <c r="AQ62" s="13">
        <f t="shared" si="81"/>
        <v>204076.75153670556</v>
      </c>
      <c r="AR62" s="13">
        <f t="shared" si="81"/>
        <v>204076.75153670556</v>
      </c>
      <c r="AS62" s="13">
        <f t="shared" si="81"/>
        <v>204076.75153670556</v>
      </c>
      <c r="AT62" s="13">
        <f t="shared" si="81"/>
        <v>204076.75153670556</v>
      </c>
      <c r="AU62" s="13">
        <f t="shared" si="81"/>
        <v>204076.75153670556</v>
      </c>
      <c r="AV62" s="13">
        <f t="shared" si="81"/>
        <v>204076.75153670556</v>
      </c>
      <c r="AW62" s="13">
        <f t="shared" si="81"/>
        <v>204076.75153670556</v>
      </c>
      <c r="AX62" s="13">
        <f t="shared" si="81"/>
        <v>204076.75153670556</v>
      </c>
      <c r="AY62" s="13">
        <f t="shared" si="81"/>
        <v>204076.75153670556</v>
      </c>
      <c r="AZ62" s="13">
        <f t="shared" si="81"/>
        <v>210239.86943311413</v>
      </c>
      <c r="BA62" s="13">
        <f t="shared" si="81"/>
        <v>210239.86943311413</v>
      </c>
      <c r="BB62" s="13">
        <f t="shared" si="81"/>
        <v>210239.86943311413</v>
      </c>
      <c r="BC62" s="13">
        <f t="shared" si="81"/>
        <v>210239.86943311413</v>
      </c>
      <c r="BD62" s="13">
        <f t="shared" si="81"/>
        <v>210239.86943311413</v>
      </c>
      <c r="BE62" s="13">
        <f t="shared" si="81"/>
        <v>210239.86943311413</v>
      </c>
      <c r="BF62" s="13">
        <f t="shared" si="81"/>
        <v>210239.86943311413</v>
      </c>
      <c r="BG62" s="13">
        <f t="shared" si="81"/>
        <v>210239.86943311413</v>
      </c>
      <c r="BH62" s="13">
        <f t="shared" si="81"/>
        <v>210239.86943311413</v>
      </c>
      <c r="BI62" s="13">
        <f t="shared" si="81"/>
        <v>210239.86943311413</v>
      </c>
      <c r="BJ62" s="13">
        <f t="shared" si="81"/>
        <v>210239.86943311413</v>
      </c>
      <c r="BK62" s="13">
        <f t="shared" si="81"/>
        <v>210239.86943311413</v>
      </c>
      <c r="BL62" s="13">
        <f t="shared" si="81"/>
        <v>216589.11348999414</v>
      </c>
    </row>
    <row r="63" spans="2:64">
      <c r="B63" s="5" t="s">
        <v>184</v>
      </c>
      <c r="C63" s="7" t="s">
        <v>35</v>
      </c>
      <c r="D63" s="8">
        <v>0.44</v>
      </c>
      <c r="E63" s="8">
        <f t="shared" ref="E63:AJ63" si="82">D63</f>
        <v>0.44</v>
      </c>
      <c r="F63" s="8">
        <f t="shared" si="82"/>
        <v>0.44</v>
      </c>
      <c r="G63" s="8">
        <f t="shared" si="82"/>
        <v>0.44</v>
      </c>
      <c r="H63" s="8">
        <f t="shared" si="82"/>
        <v>0.44</v>
      </c>
      <c r="I63" s="8">
        <f t="shared" si="82"/>
        <v>0.44</v>
      </c>
      <c r="J63" s="8">
        <f t="shared" si="82"/>
        <v>0.44</v>
      </c>
      <c r="K63" s="8">
        <f t="shared" si="82"/>
        <v>0.44</v>
      </c>
      <c r="L63" s="8">
        <f t="shared" si="82"/>
        <v>0.44</v>
      </c>
      <c r="M63" s="8">
        <f t="shared" si="82"/>
        <v>0.44</v>
      </c>
      <c r="N63" s="8">
        <f t="shared" si="82"/>
        <v>0.44</v>
      </c>
      <c r="O63" s="8">
        <f t="shared" si="82"/>
        <v>0.44</v>
      </c>
      <c r="P63" s="8">
        <f t="shared" si="82"/>
        <v>0.44</v>
      </c>
      <c r="Q63" s="8">
        <f t="shared" si="82"/>
        <v>0.44</v>
      </c>
      <c r="R63" s="8">
        <f t="shared" si="82"/>
        <v>0.44</v>
      </c>
      <c r="S63" s="8">
        <f t="shared" si="82"/>
        <v>0.44</v>
      </c>
      <c r="T63" s="8">
        <f t="shared" si="82"/>
        <v>0.44</v>
      </c>
      <c r="U63" s="8">
        <f t="shared" si="82"/>
        <v>0.44</v>
      </c>
      <c r="V63" s="8">
        <f t="shared" si="82"/>
        <v>0.44</v>
      </c>
      <c r="W63" s="8">
        <f t="shared" si="82"/>
        <v>0.44</v>
      </c>
      <c r="X63" s="8">
        <f t="shared" si="82"/>
        <v>0.44</v>
      </c>
      <c r="Y63" s="8">
        <f t="shared" si="82"/>
        <v>0.44</v>
      </c>
      <c r="Z63" s="8">
        <f t="shared" si="82"/>
        <v>0.44</v>
      </c>
      <c r="AA63" s="8">
        <f t="shared" si="82"/>
        <v>0.44</v>
      </c>
      <c r="AB63" s="8">
        <f t="shared" si="82"/>
        <v>0.44</v>
      </c>
      <c r="AC63" s="8">
        <f t="shared" si="82"/>
        <v>0.44</v>
      </c>
      <c r="AD63" s="8">
        <f t="shared" si="82"/>
        <v>0.44</v>
      </c>
      <c r="AE63" s="8">
        <f t="shared" si="82"/>
        <v>0.44</v>
      </c>
      <c r="AF63" s="8">
        <f t="shared" si="82"/>
        <v>0.44</v>
      </c>
      <c r="AG63" s="8">
        <f t="shared" si="82"/>
        <v>0.44</v>
      </c>
      <c r="AH63" s="8">
        <f t="shared" si="82"/>
        <v>0.44</v>
      </c>
      <c r="AI63" s="8">
        <f t="shared" si="82"/>
        <v>0.44</v>
      </c>
      <c r="AJ63" s="8">
        <f t="shared" si="82"/>
        <v>0.44</v>
      </c>
      <c r="AK63" s="8">
        <f t="shared" ref="AK63:BL63" si="83">AJ63</f>
        <v>0.44</v>
      </c>
      <c r="AL63" s="8">
        <f t="shared" si="83"/>
        <v>0.44</v>
      </c>
      <c r="AM63" s="8">
        <f t="shared" si="83"/>
        <v>0.44</v>
      </c>
      <c r="AN63" s="8">
        <f t="shared" si="83"/>
        <v>0.44</v>
      </c>
      <c r="AO63" s="8">
        <f t="shared" si="83"/>
        <v>0.44</v>
      </c>
      <c r="AP63" s="8">
        <f t="shared" si="83"/>
        <v>0.44</v>
      </c>
      <c r="AQ63" s="8">
        <f t="shared" si="83"/>
        <v>0.44</v>
      </c>
      <c r="AR63" s="8">
        <f t="shared" si="83"/>
        <v>0.44</v>
      </c>
      <c r="AS63" s="8">
        <f t="shared" si="83"/>
        <v>0.44</v>
      </c>
      <c r="AT63" s="8">
        <f t="shared" si="83"/>
        <v>0.44</v>
      </c>
      <c r="AU63" s="8">
        <f t="shared" si="83"/>
        <v>0.44</v>
      </c>
      <c r="AV63" s="8">
        <f t="shared" si="83"/>
        <v>0.44</v>
      </c>
      <c r="AW63" s="8">
        <f t="shared" si="83"/>
        <v>0.44</v>
      </c>
      <c r="AX63" s="8">
        <f t="shared" si="83"/>
        <v>0.44</v>
      </c>
      <c r="AY63" s="8">
        <f t="shared" si="83"/>
        <v>0.44</v>
      </c>
      <c r="AZ63" s="8">
        <f t="shared" si="83"/>
        <v>0.44</v>
      </c>
      <c r="BA63" s="8">
        <f t="shared" si="83"/>
        <v>0.44</v>
      </c>
      <c r="BB63" s="8">
        <f t="shared" si="83"/>
        <v>0.44</v>
      </c>
      <c r="BC63" s="8">
        <f t="shared" si="83"/>
        <v>0.44</v>
      </c>
      <c r="BD63" s="8">
        <f t="shared" si="83"/>
        <v>0.44</v>
      </c>
      <c r="BE63" s="8">
        <f t="shared" si="83"/>
        <v>0.44</v>
      </c>
      <c r="BF63" s="8">
        <f t="shared" si="83"/>
        <v>0.44</v>
      </c>
      <c r="BG63" s="8">
        <f t="shared" si="83"/>
        <v>0.44</v>
      </c>
      <c r="BH63" s="8">
        <f t="shared" si="83"/>
        <v>0.44</v>
      </c>
      <c r="BI63" s="8">
        <f t="shared" si="83"/>
        <v>0.44</v>
      </c>
      <c r="BJ63" s="8">
        <f t="shared" si="83"/>
        <v>0.44</v>
      </c>
      <c r="BK63" s="8">
        <f t="shared" si="83"/>
        <v>0.44</v>
      </c>
      <c r="BL63" s="8">
        <f t="shared" si="83"/>
        <v>0.44</v>
      </c>
    </row>
    <row r="64" spans="2:64">
      <c r="B64" s="5" t="s">
        <v>178</v>
      </c>
      <c r="C64" s="7" t="s">
        <v>47</v>
      </c>
      <c r="E64" s="10">
        <f t="shared" ref="E64:AJ64" si="84">E32*E63</f>
        <v>380715.7566666666</v>
      </c>
      <c r="F64" s="10">
        <f t="shared" si="84"/>
        <v>380715.7566666666</v>
      </c>
      <c r="G64" s="10">
        <f t="shared" si="84"/>
        <v>380715.7566666666</v>
      </c>
      <c r="H64" s="10">
        <f t="shared" si="84"/>
        <v>380715.7566666666</v>
      </c>
      <c r="I64" s="10">
        <f t="shared" si="84"/>
        <v>380715.7566666666</v>
      </c>
      <c r="J64" s="10">
        <f t="shared" si="84"/>
        <v>380715.7566666666</v>
      </c>
      <c r="K64" s="10">
        <f t="shared" si="84"/>
        <v>380715.7566666666</v>
      </c>
      <c r="L64" s="10">
        <f t="shared" si="84"/>
        <v>380715.7566666666</v>
      </c>
      <c r="M64" s="10">
        <f t="shared" si="84"/>
        <v>380715.7566666666</v>
      </c>
      <c r="N64" s="10">
        <f t="shared" si="84"/>
        <v>380715.7566666666</v>
      </c>
      <c r="O64" s="10">
        <f t="shared" si="84"/>
        <v>380715.7566666666</v>
      </c>
      <c r="P64" s="10">
        <f t="shared" si="84"/>
        <v>445334.72694531368</v>
      </c>
      <c r="Q64" s="10">
        <f t="shared" si="84"/>
        <v>445334.72694531368</v>
      </c>
      <c r="R64" s="10">
        <f t="shared" si="84"/>
        <v>445334.72694531368</v>
      </c>
      <c r="S64" s="10">
        <f t="shared" si="84"/>
        <v>445334.72694531368</v>
      </c>
      <c r="T64" s="10">
        <f t="shared" si="84"/>
        <v>445334.72694531368</v>
      </c>
      <c r="U64" s="10">
        <f t="shared" si="84"/>
        <v>445334.72694531368</v>
      </c>
      <c r="V64" s="10">
        <f t="shared" si="84"/>
        <v>445334.72694531368</v>
      </c>
      <c r="W64" s="10">
        <f t="shared" si="84"/>
        <v>445334.72694531368</v>
      </c>
      <c r="X64" s="10">
        <f t="shared" si="84"/>
        <v>445334.72694531368</v>
      </c>
      <c r="Y64" s="10">
        <f t="shared" si="84"/>
        <v>445334.72694531368</v>
      </c>
      <c r="Z64" s="10">
        <f t="shared" si="84"/>
        <v>445334.72694531368</v>
      </c>
      <c r="AA64" s="10">
        <f t="shared" si="84"/>
        <v>445334.72694531368</v>
      </c>
      <c r="AB64" s="10">
        <f t="shared" si="84"/>
        <v>441295.86725192296</v>
      </c>
      <c r="AC64" s="10">
        <f t="shared" si="84"/>
        <v>441295.86725192296</v>
      </c>
      <c r="AD64" s="10">
        <f t="shared" si="84"/>
        <v>441295.86725192296</v>
      </c>
      <c r="AE64" s="10">
        <f t="shared" si="84"/>
        <v>441295.86725192296</v>
      </c>
      <c r="AF64" s="10">
        <f t="shared" si="84"/>
        <v>441295.86725192296</v>
      </c>
      <c r="AG64" s="10">
        <f t="shared" si="84"/>
        <v>441295.86725192296</v>
      </c>
      <c r="AH64" s="10">
        <f t="shared" si="84"/>
        <v>441295.86725192296</v>
      </c>
      <c r="AI64" s="10">
        <f t="shared" si="84"/>
        <v>441295.86725192296</v>
      </c>
      <c r="AJ64" s="10">
        <f t="shared" si="84"/>
        <v>441295.86725192296</v>
      </c>
      <c r="AK64" s="10">
        <f t="shared" ref="AK64:BL64" si="85">AK32*AK63</f>
        <v>441295.86725192296</v>
      </c>
      <c r="AL64" s="10">
        <f t="shared" si="85"/>
        <v>441295.86725192296</v>
      </c>
      <c r="AM64" s="10">
        <f t="shared" si="85"/>
        <v>441295.86725192296</v>
      </c>
      <c r="AN64" s="10">
        <f t="shared" si="85"/>
        <v>437322.24722458882</v>
      </c>
      <c r="AO64" s="10">
        <f t="shared" si="85"/>
        <v>437322.24722458882</v>
      </c>
      <c r="AP64" s="10">
        <f t="shared" si="85"/>
        <v>437322.24722458882</v>
      </c>
      <c r="AQ64" s="10">
        <f t="shared" si="85"/>
        <v>437322.24722458882</v>
      </c>
      <c r="AR64" s="10">
        <f t="shared" si="85"/>
        <v>437322.24722458882</v>
      </c>
      <c r="AS64" s="10">
        <f t="shared" si="85"/>
        <v>437322.24722458882</v>
      </c>
      <c r="AT64" s="10">
        <f t="shared" si="85"/>
        <v>437322.24722458882</v>
      </c>
      <c r="AU64" s="10">
        <f t="shared" si="85"/>
        <v>437322.24722458882</v>
      </c>
      <c r="AV64" s="10">
        <f t="shared" si="85"/>
        <v>437322.24722458882</v>
      </c>
      <c r="AW64" s="10">
        <f t="shared" si="85"/>
        <v>437322.24722458882</v>
      </c>
      <c r="AX64" s="10">
        <f t="shared" si="85"/>
        <v>437322.24722458882</v>
      </c>
      <c r="AY64" s="10">
        <f t="shared" si="85"/>
        <v>437322.24722458882</v>
      </c>
      <c r="AZ64" s="10">
        <f t="shared" si="85"/>
        <v>433412.8767907531</v>
      </c>
      <c r="BA64" s="10">
        <f t="shared" si="85"/>
        <v>433412.8767907531</v>
      </c>
      <c r="BB64" s="10">
        <f t="shared" si="85"/>
        <v>433412.8767907531</v>
      </c>
      <c r="BC64" s="10">
        <f t="shared" si="85"/>
        <v>433412.8767907531</v>
      </c>
      <c r="BD64" s="10">
        <f t="shared" si="85"/>
        <v>433412.8767907531</v>
      </c>
      <c r="BE64" s="10">
        <f t="shared" si="85"/>
        <v>433412.8767907531</v>
      </c>
      <c r="BF64" s="10">
        <f t="shared" si="85"/>
        <v>433412.8767907531</v>
      </c>
      <c r="BG64" s="10">
        <f t="shared" si="85"/>
        <v>433412.8767907531</v>
      </c>
      <c r="BH64" s="10">
        <f t="shared" si="85"/>
        <v>433412.8767907531</v>
      </c>
      <c r="BI64" s="10">
        <f t="shared" si="85"/>
        <v>433412.8767907531</v>
      </c>
      <c r="BJ64" s="10">
        <f t="shared" si="85"/>
        <v>433412.8767907531</v>
      </c>
      <c r="BK64" s="10">
        <f t="shared" si="85"/>
        <v>433412.8767907531</v>
      </c>
      <c r="BL64" s="10">
        <f t="shared" si="85"/>
        <v>429566.78098286636</v>
      </c>
    </row>
    <row r="65" spans="2:64">
      <c r="B65" s="5" t="s">
        <v>179</v>
      </c>
      <c r="C65" s="7" t="s">
        <v>35</v>
      </c>
      <c r="D65" s="8">
        <v>0.12</v>
      </c>
      <c r="E65" s="8">
        <f t="shared" ref="E65:AJ65" si="86">D65</f>
        <v>0.12</v>
      </c>
      <c r="F65" s="8">
        <f t="shared" si="86"/>
        <v>0.12</v>
      </c>
      <c r="G65" s="8">
        <f t="shared" si="86"/>
        <v>0.12</v>
      </c>
      <c r="H65" s="8">
        <f t="shared" si="86"/>
        <v>0.12</v>
      </c>
      <c r="I65" s="8">
        <f t="shared" si="86"/>
        <v>0.12</v>
      </c>
      <c r="J65" s="8">
        <f t="shared" si="86"/>
        <v>0.12</v>
      </c>
      <c r="K65" s="8">
        <f t="shared" si="86"/>
        <v>0.12</v>
      </c>
      <c r="L65" s="8">
        <f t="shared" si="86"/>
        <v>0.12</v>
      </c>
      <c r="M65" s="8">
        <f t="shared" si="86"/>
        <v>0.12</v>
      </c>
      <c r="N65" s="8">
        <f t="shared" si="86"/>
        <v>0.12</v>
      </c>
      <c r="O65" s="8">
        <f t="shared" si="86"/>
        <v>0.12</v>
      </c>
      <c r="P65" s="8">
        <f t="shared" si="86"/>
        <v>0.12</v>
      </c>
      <c r="Q65" s="8">
        <f t="shared" si="86"/>
        <v>0.12</v>
      </c>
      <c r="R65" s="8">
        <f t="shared" si="86"/>
        <v>0.12</v>
      </c>
      <c r="S65" s="8">
        <f t="shared" si="86"/>
        <v>0.12</v>
      </c>
      <c r="T65" s="8">
        <f t="shared" si="86"/>
        <v>0.12</v>
      </c>
      <c r="U65" s="8">
        <f t="shared" si="86"/>
        <v>0.12</v>
      </c>
      <c r="V65" s="8">
        <f t="shared" si="86"/>
        <v>0.12</v>
      </c>
      <c r="W65" s="8">
        <f t="shared" si="86"/>
        <v>0.12</v>
      </c>
      <c r="X65" s="8">
        <f t="shared" si="86"/>
        <v>0.12</v>
      </c>
      <c r="Y65" s="8">
        <f t="shared" si="86"/>
        <v>0.12</v>
      </c>
      <c r="Z65" s="8">
        <f t="shared" si="86"/>
        <v>0.12</v>
      </c>
      <c r="AA65" s="8">
        <f t="shared" si="86"/>
        <v>0.12</v>
      </c>
      <c r="AB65" s="8">
        <f t="shared" si="86"/>
        <v>0.12</v>
      </c>
      <c r="AC65" s="8">
        <f t="shared" si="86"/>
        <v>0.12</v>
      </c>
      <c r="AD65" s="8">
        <f t="shared" si="86"/>
        <v>0.12</v>
      </c>
      <c r="AE65" s="8">
        <f t="shared" si="86"/>
        <v>0.12</v>
      </c>
      <c r="AF65" s="8">
        <f t="shared" si="86"/>
        <v>0.12</v>
      </c>
      <c r="AG65" s="8">
        <f t="shared" si="86"/>
        <v>0.12</v>
      </c>
      <c r="AH65" s="8">
        <f t="shared" si="86"/>
        <v>0.12</v>
      </c>
      <c r="AI65" s="8">
        <f t="shared" si="86"/>
        <v>0.12</v>
      </c>
      <c r="AJ65" s="8">
        <f t="shared" si="86"/>
        <v>0.12</v>
      </c>
      <c r="AK65" s="8">
        <f t="shared" ref="AK65:BL65" si="87">AJ65</f>
        <v>0.12</v>
      </c>
      <c r="AL65" s="8">
        <f t="shared" si="87"/>
        <v>0.12</v>
      </c>
      <c r="AM65" s="8">
        <f t="shared" si="87"/>
        <v>0.12</v>
      </c>
      <c r="AN65" s="8">
        <f t="shared" si="87"/>
        <v>0.12</v>
      </c>
      <c r="AO65" s="8">
        <f t="shared" si="87"/>
        <v>0.12</v>
      </c>
      <c r="AP65" s="8">
        <f t="shared" si="87"/>
        <v>0.12</v>
      </c>
      <c r="AQ65" s="8">
        <f t="shared" si="87"/>
        <v>0.12</v>
      </c>
      <c r="AR65" s="8">
        <f t="shared" si="87"/>
        <v>0.12</v>
      </c>
      <c r="AS65" s="8">
        <f t="shared" si="87"/>
        <v>0.12</v>
      </c>
      <c r="AT65" s="8">
        <f t="shared" si="87"/>
        <v>0.12</v>
      </c>
      <c r="AU65" s="8">
        <f t="shared" si="87"/>
        <v>0.12</v>
      </c>
      <c r="AV65" s="8">
        <f t="shared" si="87"/>
        <v>0.12</v>
      </c>
      <c r="AW65" s="8">
        <f t="shared" si="87"/>
        <v>0.12</v>
      </c>
      <c r="AX65" s="8">
        <f t="shared" si="87"/>
        <v>0.12</v>
      </c>
      <c r="AY65" s="8">
        <f t="shared" si="87"/>
        <v>0.12</v>
      </c>
      <c r="AZ65" s="8">
        <f t="shared" si="87"/>
        <v>0.12</v>
      </c>
      <c r="BA65" s="8">
        <f t="shared" si="87"/>
        <v>0.12</v>
      </c>
      <c r="BB65" s="8">
        <f t="shared" si="87"/>
        <v>0.12</v>
      </c>
      <c r="BC65" s="8">
        <f t="shared" si="87"/>
        <v>0.12</v>
      </c>
      <c r="BD65" s="8">
        <f t="shared" si="87"/>
        <v>0.12</v>
      </c>
      <c r="BE65" s="8">
        <f t="shared" si="87"/>
        <v>0.12</v>
      </c>
      <c r="BF65" s="8">
        <f t="shared" si="87"/>
        <v>0.12</v>
      </c>
      <c r="BG65" s="8">
        <f t="shared" si="87"/>
        <v>0.12</v>
      </c>
      <c r="BH65" s="8">
        <f t="shared" si="87"/>
        <v>0.12</v>
      </c>
      <c r="BI65" s="8">
        <f t="shared" si="87"/>
        <v>0.12</v>
      </c>
      <c r="BJ65" s="8">
        <f t="shared" si="87"/>
        <v>0.12</v>
      </c>
      <c r="BK65" s="8">
        <f t="shared" si="87"/>
        <v>0.12</v>
      </c>
      <c r="BL65" s="8">
        <f t="shared" si="87"/>
        <v>0.12</v>
      </c>
    </row>
    <row r="66" spans="2:64">
      <c r="B66" s="5" t="s">
        <v>180</v>
      </c>
      <c r="C66" s="7" t="s">
        <v>47</v>
      </c>
      <c r="E66" s="10">
        <f t="shared" ref="E66:AJ66" si="88">E32*E65</f>
        <v>103831.56999999998</v>
      </c>
      <c r="F66" s="10">
        <f t="shared" si="88"/>
        <v>103831.56999999998</v>
      </c>
      <c r="G66" s="10">
        <f t="shared" si="88"/>
        <v>103831.56999999998</v>
      </c>
      <c r="H66" s="10">
        <f t="shared" si="88"/>
        <v>103831.56999999998</v>
      </c>
      <c r="I66" s="10">
        <f t="shared" si="88"/>
        <v>103831.56999999998</v>
      </c>
      <c r="J66" s="10">
        <f t="shared" si="88"/>
        <v>103831.56999999998</v>
      </c>
      <c r="K66" s="10">
        <f t="shared" si="88"/>
        <v>103831.56999999998</v>
      </c>
      <c r="L66" s="10">
        <f t="shared" si="88"/>
        <v>103831.56999999998</v>
      </c>
      <c r="M66" s="10">
        <f t="shared" si="88"/>
        <v>103831.56999999998</v>
      </c>
      <c r="N66" s="10">
        <f t="shared" si="88"/>
        <v>103831.56999999998</v>
      </c>
      <c r="O66" s="10">
        <f t="shared" si="88"/>
        <v>103831.56999999998</v>
      </c>
      <c r="P66" s="10">
        <f t="shared" si="88"/>
        <v>121454.92553054009</v>
      </c>
      <c r="Q66" s="10">
        <f t="shared" si="88"/>
        <v>121454.92553054009</v>
      </c>
      <c r="R66" s="10">
        <f t="shared" si="88"/>
        <v>121454.92553054009</v>
      </c>
      <c r="S66" s="10">
        <f t="shared" si="88"/>
        <v>121454.92553054009</v>
      </c>
      <c r="T66" s="10">
        <f t="shared" si="88"/>
        <v>121454.92553054009</v>
      </c>
      <c r="U66" s="10">
        <f t="shared" si="88"/>
        <v>121454.92553054009</v>
      </c>
      <c r="V66" s="10">
        <f t="shared" si="88"/>
        <v>121454.92553054009</v>
      </c>
      <c r="W66" s="10">
        <f t="shared" si="88"/>
        <v>121454.92553054009</v>
      </c>
      <c r="X66" s="10">
        <f t="shared" si="88"/>
        <v>121454.92553054009</v>
      </c>
      <c r="Y66" s="10">
        <f t="shared" si="88"/>
        <v>121454.92553054009</v>
      </c>
      <c r="Z66" s="10">
        <f t="shared" si="88"/>
        <v>121454.92553054009</v>
      </c>
      <c r="AA66" s="10">
        <f t="shared" si="88"/>
        <v>121454.92553054009</v>
      </c>
      <c r="AB66" s="10">
        <f t="shared" si="88"/>
        <v>120353.41834143353</v>
      </c>
      <c r="AC66" s="10">
        <f t="shared" si="88"/>
        <v>120353.41834143353</v>
      </c>
      <c r="AD66" s="10">
        <f t="shared" si="88"/>
        <v>120353.41834143353</v>
      </c>
      <c r="AE66" s="10">
        <f t="shared" si="88"/>
        <v>120353.41834143353</v>
      </c>
      <c r="AF66" s="10">
        <f t="shared" si="88"/>
        <v>120353.41834143353</v>
      </c>
      <c r="AG66" s="10">
        <f t="shared" si="88"/>
        <v>120353.41834143353</v>
      </c>
      <c r="AH66" s="10">
        <f t="shared" si="88"/>
        <v>120353.41834143353</v>
      </c>
      <c r="AI66" s="10">
        <f t="shared" si="88"/>
        <v>120353.41834143353</v>
      </c>
      <c r="AJ66" s="10">
        <f t="shared" si="88"/>
        <v>120353.41834143353</v>
      </c>
      <c r="AK66" s="10">
        <f t="shared" ref="AK66:BL66" si="89">AK32*AK65</f>
        <v>120353.41834143353</v>
      </c>
      <c r="AL66" s="10">
        <f t="shared" si="89"/>
        <v>120353.41834143353</v>
      </c>
      <c r="AM66" s="10">
        <f t="shared" si="89"/>
        <v>120353.41834143353</v>
      </c>
      <c r="AN66" s="10">
        <f t="shared" si="89"/>
        <v>119269.70378852422</v>
      </c>
      <c r="AO66" s="10">
        <f t="shared" si="89"/>
        <v>119269.70378852422</v>
      </c>
      <c r="AP66" s="10">
        <f t="shared" si="89"/>
        <v>119269.70378852422</v>
      </c>
      <c r="AQ66" s="10">
        <f t="shared" si="89"/>
        <v>119269.70378852422</v>
      </c>
      <c r="AR66" s="10">
        <f t="shared" si="89"/>
        <v>119269.70378852422</v>
      </c>
      <c r="AS66" s="10">
        <f t="shared" si="89"/>
        <v>119269.70378852422</v>
      </c>
      <c r="AT66" s="10">
        <f t="shared" si="89"/>
        <v>119269.70378852422</v>
      </c>
      <c r="AU66" s="10">
        <f t="shared" si="89"/>
        <v>119269.70378852422</v>
      </c>
      <c r="AV66" s="10">
        <f t="shared" si="89"/>
        <v>119269.70378852422</v>
      </c>
      <c r="AW66" s="10">
        <f t="shared" si="89"/>
        <v>119269.70378852422</v>
      </c>
      <c r="AX66" s="10">
        <f t="shared" si="89"/>
        <v>119269.70378852422</v>
      </c>
      <c r="AY66" s="10">
        <f t="shared" si="89"/>
        <v>119269.70378852422</v>
      </c>
      <c r="AZ66" s="10">
        <f t="shared" si="89"/>
        <v>118203.51185202357</v>
      </c>
      <c r="BA66" s="10">
        <f t="shared" si="89"/>
        <v>118203.51185202357</v>
      </c>
      <c r="BB66" s="10">
        <f t="shared" si="89"/>
        <v>118203.51185202357</v>
      </c>
      <c r="BC66" s="10">
        <f t="shared" si="89"/>
        <v>118203.51185202357</v>
      </c>
      <c r="BD66" s="10">
        <f t="shared" si="89"/>
        <v>118203.51185202357</v>
      </c>
      <c r="BE66" s="10">
        <f t="shared" si="89"/>
        <v>118203.51185202357</v>
      </c>
      <c r="BF66" s="10">
        <f t="shared" si="89"/>
        <v>118203.51185202357</v>
      </c>
      <c r="BG66" s="10">
        <f t="shared" si="89"/>
        <v>118203.51185202357</v>
      </c>
      <c r="BH66" s="10">
        <f t="shared" si="89"/>
        <v>118203.51185202357</v>
      </c>
      <c r="BI66" s="10">
        <f t="shared" si="89"/>
        <v>118203.51185202357</v>
      </c>
      <c r="BJ66" s="10">
        <f t="shared" si="89"/>
        <v>118203.51185202357</v>
      </c>
      <c r="BK66" s="10">
        <f t="shared" si="89"/>
        <v>118203.51185202357</v>
      </c>
      <c r="BL66" s="10">
        <f t="shared" si="89"/>
        <v>117154.57663169083</v>
      </c>
    </row>
    <row r="67" spans="2:64">
      <c r="B67" s="5" t="s">
        <v>181</v>
      </c>
      <c r="C67" s="7" t="s">
        <v>35</v>
      </c>
      <c r="D67" s="8">
        <v>0.15260368572661109</v>
      </c>
      <c r="E67" s="8">
        <f t="shared" ref="E67:AJ67" si="90">D67</f>
        <v>0.15260368572661109</v>
      </c>
      <c r="F67" s="8">
        <f t="shared" si="90"/>
        <v>0.15260368572661109</v>
      </c>
      <c r="G67" s="8">
        <f t="shared" si="90"/>
        <v>0.15260368572661109</v>
      </c>
      <c r="H67" s="8">
        <f t="shared" si="90"/>
        <v>0.15260368572661109</v>
      </c>
      <c r="I67" s="8">
        <f t="shared" si="90"/>
        <v>0.15260368572661109</v>
      </c>
      <c r="J67" s="8">
        <f t="shared" si="90"/>
        <v>0.15260368572661109</v>
      </c>
      <c r="K67" s="8">
        <f t="shared" si="90"/>
        <v>0.15260368572661109</v>
      </c>
      <c r="L67" s="8">
        <f t="shared" si="90"/>
        <v>0.15260368572661109</v>
      </c>
      <c r="M67" s="8">
        <f t="shared" si="90"/>
        <v>0.15260368572661109</v>
      </c>
      <c r="N67" s="8">
        <f t="shared" si="90"/>
        <v>0.15260368572661109</v>
      </c>
      <c r="O67" s="8">
        <f t="shared" si="90"/>
        <v>0.15260368572661109</v>
      </c>
      <c r="P67" s="8">
        <f t="shared" si="90"/>
        <v>0.15260368572661109</v>
      </c>
      <c r="Q67" s="8">
        <f t="shared" si="90"/>
        <v>0.15260368572661109</v>
      </c>
      <c r="R67" s="8">
        <f t="shared" si="90"/>
        <v>0.15260368572661109</v>
      </c>
      <c r="S67" s="8">
        <f t="shared" si="90"/>
        <v>0.15260368572661109</v>
      </c>
      <c r="T67" s="8">
        <f t="shared" si="90"/>
        <v>0.15260368572661109</v>
      </c>
      <c r="U67" s="8">
        <f t="shared" si="90"/>
        <v>0.15260368572661109</v>
      </c>
      <c r="V67" s="8">
        <f t="shared" si="90"/>
        <v>0.15260368572661109</v>
      </c>
      <c r="W67" s="8">
        <f t="shared" si="90"/>
        <v>0.15260368572661109</v>
      </c>
      <c r="X67" s="8">
        <f t="shared" si="90"/>
        <v>0.15260368572661109</v>
      </c>
      <c r="Y67" s="8">
        <f t="shared" si="90"/>
        <v>0.15260368572661109</v>
      </c>
      <c r="Z67" s="8">
        <f t="shared" si="90"/>
        <v>0.15260368572661109</v>
      </c>
      <c r="AA67" s="8">
        <f t="shared" si="90"/>
        <v>0.15260368572661109</v>
      </c>
      <c r="AB67" s="8">
        <f t="shared" si="90"/>
        <v>0.15260368572661109</v>
      </c>
      <c r="AC67" s="8">
        <f t="shared" si="90"/>
        <v>0.15260368572661109</v>
      </c>
      <c r="AD67" s="8">
        <f t="shared" si="90"/>
        <v>0.15260368572661109</v>
      </c>
      <c r="AE67" s="8">
        <f t="shared" si="90"/>
        <v>0.15260368572661109</v>
      </c>
      <c r="AF67" s="8">
        <f t="shared" si="90"/>
        <v>0.15260368572661109</v>
      </c>
      <c r="AG67" s="8">
        <f t="shared" si="90"/>
        <v>0.15260368572661109</v>
      </c>
      <c r="AH67" s="8">
        <f t="shared" si="90"/>
        <v>0.15260368572661109</v>
      </c>
      <c r="AI67" s="8">
        <f t="shared" si="90"/>
        <v>0.15260368572661109</v>
      </c>
      <c r="AJ67" s="8">
        <f t="shared" si="90"/>
        <v>0.15260368572661109</v>
      </c>
      <c r="AK67" s="8">
        <f t="shared" ref="AK67:BL67" si="91">AJ67</f>
        <v>0.15260368572661109</v>
      </c>
      <c r="AL67" s="8">
        <f t="shared" si="91"/>
        <v>0.15260368572661109</v>
      </c>
      <c r="AM67" s="8">
        <f t="shared" si="91"/>
        <v>0.15260368572661109</v>
      </c>
      <c r="AN67" s="8">
        <f t="shared" si="91"/>
        <v>0.15260368572661109</v>
      </c>
      <c r="AO67" s="8">
        <f t="shared" si="91"/>
        <v>0.15260368572661109</v>
      </c>
      <c r="AP67" s="8">
        <f t="shared" si="91"/>
        <v>0.15260368572661109</v>
      </c>
      <c r="AQ67" s="8">
        <f t="shared" si="91"/>
        <v>0.15260368572661109</v>
      </c>
      <c r="AR67" s="8">
        <f t="shared" si="91"/>
        <v>0.15260368572661109</v>
      </c>
      <c r="AS67" s="8">
        <f t="shared" si="91"/>
        <v>0.15260368572661109</v>
      </c>
      <c r="AT67" s="8">
        <f t="shared" si="91"/>
        <v>0.15260368572661109</v>
      </c>
      <c r="AU67" s="8">
        <f t="shared" si="91"/>
        <v>0.15260368572661109</v>
      </c>
      <c r="AV67" s="8">
        <f t="shared" si="91"/>
        <v>0.15260368572661109</v>
      </c>
      <c r="AW67" s="8">
        <f t="shared" si="91"/>
        <v>0.15260368572661109</v>
      </c>
      <c r="AX67" s="8">
        <f t="shared" si="91"/>
        <v>0.15260368572661109</v>
      </c>
      <c r="AY67" s="8">
        <f t="shared" si="91"/>
        <v>0.15260368572661109</v>
      </c>
      <c r="AZ67" s="8">
        <f t="shared" si="91"/>
        <v>0.15260368572661109</v>
      </c>
      <c r="BA67" s="8">
        <f t="shared" si="91"/>
        <v>0.15260368572661109</v>
      </c>
      <c r="BB67" s="8">
        <f t="shared" si="91"/>
        <v>0.15260368572661109</v>
      </c>
      <c r="BC67" s="8">
        <f t="shared" si="91"/>
        <v>0.15260368572661109</v>
      </c>
      <c r="BD67" s="8">
        <f t="shared" si="91"/>
        <v>0.15260368572661109</v>
      </c>
      <c r="BE67" s="8">
        <f t="shared" si="91"/>
        <v>0.15260368572661109</v>
      </c>
      <c r="BF67" s="8">
        <f t="shared" si="91"/>
        <v>0.15260368572661109</v>
      </c>
      <c r="BG67" s="8">
        <f t="shared" si="91"/>
        <v>0.15260368572661109</v>
      </c>
      <c r="BH67" s="8">
        <f t="shared" si="91"/>
        <v>0.15260368572661109</v>
      </c>
      <c r="BI67" s="8">
        <f t="shared" si="91"/>
        <v>0.15260368572661109</v>
      </c>
      <c r="BJ67" s="8">
        <f t="shared" si="91"/>
        <v>0.15260368572661109</v>
      </c>
      <c r="BK67" s="8">
        <f t="shared" si="91"/>
        <v>0.15260368572661109</v>
      </c>
      <c r="BL67" s="8">
        <f t="shared" si="91"/>
        <v>0.15260368572661109</v>
      </c>
    </row>
    <row r="68" spans="2:64">
      <c r="B68" s="5" t="s">
        <v>182</v>
      </c>
      <c r="C68" s="7" t="s">
        <v>47</v>
      </c>
      <c r="E68" s="10">
        <f t="shared" ref="E68:AJ68" si="92">E32*E67</f>
        <v>132042.33563983848</v>
      </c>
      <c r="F68" s="10">
        <f t="shared" si="92"/>
        <v>132042.33563983848</v>
      </c>
      <c r="G68" s="10">
        <f t="shared" si="92"/>
        <v>132042.33563983848</v>
      </c>
      <c r="H68" s="10">
        <f t="shared" si="92"/>
        <v>132042.33563983848</v>
      </c>
      <c r="I68" s="10">
        <f t="shared" si="92"/>
        <v>132042.33563983848</v>
      </c>
      <c r="J68" s="10">
        <f t="shared" si="92"/>
        <v>132042.33563983848</v>
      </c>
      <c r="K68" s="10">
        <f t="shared" si="92"/>
        <v>132042.33563983848</v>
      </c>
      <c r="L68" s="10">
        <f t="shared" si="92"/>
        <v>132042.33563983848</v>
      </c>
      <c r="M68" s="10">
        <f t="shared" si="92"/>
        <v>132042.33563983848</v>
      </c>
      <c r="N68" s="10">
        <f t="shared" si="92"/>
        <v>132042.33563983848</v>
      </c>
      <c r="O68" s="10">
        <f t="shared" si="92"/>
        <v>132042.33563983848</v>
      </c>
      <c r="P68" s="10">
        <f t="shared" si="92"/>
        <v>154453.91071342913</v>
      </c>
      <c r="Q68" s="10">
        <f t="shared" si="92"/>
        <v>154453.91071342913</v>
      </c>
      <c r="R68" s="10">
        <f t="shared" si="92"/>
        <v>154453.91071342913</v>
      </c>
      <c r="S68" s="10">
        <f t="shared" si="92"/>
        <v>154453.91071342913</v>
      </c>
      <c r="T68" s="10">
        <f t="shared" si="92"/>
        <v>154453.91071342913</v>
      </c>
      <c r="U68" s="10">
        <f t="shared" si="92"/>
        <v>154453.91071342913</v>
      </c>
      <c r="V68" s="10">
        <f t="shared" si="92"/>
        <v>154453.91071342913</v>
      </c>
      <c r="W68" s="10">
        <f t="shared" si="92"/>
        <v>154453.91071342913</v>
      </c>
      <c r="X68" s="10">
        <f t="shared" si="92"/>
        <v>154453.91071342913</v>
      </c>
      <c r="Y68" s="10">
        <f t="shared" si="92"/>
        <v>154453.91071342913</v>
      </c>
      <c r="Z68" s="10">
        <f t="shared" si="92"/>
        <v>154453.91071342913</v>
      </c>
      <c r="AA68" s="10">
        <f t="shared" si="92"/>
        <v>154453.91071342913</v>
      </c>
      <c r="AB68" s="10">
        <f t="shared" si="92"/>
        <v>153053.12690582895</v>
      </c>
      <c r="AC68" s="10">
        <f t="shared" si="92"/>
        <v>153053.12690582895</v>
      </c>
      <c r="AD68" s="10">
        <f t="shared" si="92"/>
        <v>153053.12690582895</v>
      </c>
      <c r="AE68" s="10">
        <f t="shared" si="92"/>
        <v>153053.12690582895</v>
      </c>
      <c r="AF68" s="10">
        <f t="shared" si="92"/>
        <v>153053.12690582895</v>
      </c>
      <c r="AG68" s="10">
        <f t="shared" si="92"/>
        <v>153053.12690582895</v>
      </c>
      <c r="AH68" s="10">
        <f t="shared" si="92"/>
        <v>153053.12690582895</v>
      </c>
      <c r="AI68" s="10">
        <f t="shared" si="92"/>
        <v>153053.12690582895</v>
      </c>
      <c r="AJ68" s="10">
        <f t="shared" si="92"/>
        <v>153053.12690582895</v>
      </c>
      <c r="AK68" s="10">
        <f t="shared" ref="AK68:BL68" si="93">AK32*AK67</f>
        <v>153053.12690582895</v>
      </c>
      <c r="AL68" s="10">
        <f t="shared" si="93"/>
        <v>153053.12690582895</v>
      </c>
      <c r="AM68" s="10">
        <f t="shared" si="93"/>
        <v>153053.12690582895</v>
      </c>
      <c r="AN68" s="10">
        <f t="shared" si="93"/>
        <v>151674.96994708289</v>
      </c>
      <c r="AO68" s="10">
        <f t="shared" si="93"/>
        <v>151674.96994708289</v>
      </c>
      <c r="AP68" s="10">
        <f t="shared" si="93"/>
        <v>151674.96994708289</v>
      </c>
      <c r="AQ68" s="10">
        <f t="shared" si="93"/>
        <v>151674.96994708289</v>
      </c>
      <c r="AR68" s="10">
        <f t="shared" si="93"/>
        <v>151674.96994708289</v>
      </c>
      <c r="AS68" s="10">
        <f t="shared" si="93"/>
        <v>151674.96994708289</v>
      </c>
      <c r="AT68" s="10">
        <f t="shared" si="93"/>
        <v>151674.96994708289</v>
      </c>
      <c r="AU68" s="10">
        <f t="shared" si="93"/>
        <v>151674.96994708289</v>
      </c>
      <c r="AV68" s="10">
        <f t="shared" si="93"/>
        <v>151674.96994708289</v>
      </c>
      <c r="AW68" s="10">
        <f t="shared" si="93"/>
        <v>151674.96994708289</v>
      </c>
      <c r="AX68" s="10">
        <f t="shared" si="93"/>
        <v>151674.96994708289</v>
      </c>
      <c r="AY68" s="10">
        <f t="shared" si="93"/>
        <v>151674.96994708289</v>
      </c>
      <c r="AZ68" s="10">
        <f t="shared" si="93"/>
        <v>150319.09645373296</v>
      </c>
      <c r="BA68" s="10">
        <f t="shared" si="93"/>
        <v>150319.09645373296</v>
      </c>
      <c r="BB68" s="10">
        <f t="shared" si="93"/>
        <v>150319.09645373296</v>
      </c>
      <c r="BC68" s="10">
        <f t="shared" si="93"/>
        <v>150319.09645373296</v>
      </c>
      <c r="BD68" s="10">
        <f t="shared" si="93"/>
        <v>150319.09645373296</v>
      </c>
      <c r="BE68" s="10">
        <f t="shared" si="93"/>
        <v>150319.09645373296</v>
      </c>
      <c r="BF68" s="10">
        <f t="shared" si="93"/>
        <v>150319.09645373296</v>
      </c>
      <c r="BG68" s="10">
        <f t="shared" si="93"/>
        <v>150319.09645373296</v>
      </c>
      <c r="BH68" s="10">
        <f t="shared" si="93"/>
        <v>150319.09645373296</v>
      </c>
      <c r="BI68" s="10">
        <f t="shared" si="93"/>
        <v>150319.09645373296</v>
      </c>
      <c r="BJ68" s="10">
        <f t="shared" si="93"/>
        <v>150319.09645373296</v>
      </c>
      <c r="BK68" s="10">
        <f t="shared" si="93"/>
        <v>150319.09645373296</v>
      </c>
      <c r="BL68" s="10">
        <f t="shared" si="93"/>
        <v>148985.16828113937</v>
      </c>
    </row>
    <row r="69" spans="2:64">
      <c r="B69" s="3" t="s">
        <v>185</v>
      </c>
      <c r="C69" s="7" t="s">
        <v>47</v>
      </c>
      <c r="E69" s="13">
        <f t="shared" ref="E69:AJ69" si="94">E64+E66+E68</f>
        <v>616589.66230650502</v>
      </c>
      <c r="F69" s="13">
        <f t="shared" si="94"/>
        <v>616589.66230650502</v>
      </c>
      <c r="G69" s="13">
        <f t="shared" si="94"/>
        <v>616589.66230650502</v>
      </c>
      <c r="H69" s="13">
        <f t="shared" si="94"/>
        <v>616589.66230650502</v>
      </c>
      <c r="I69" s="13">
        <f t="shared" si="94"/>
        <v>616589.66230650502</v>
      </c>
      <c r="J69" s="13">
        <f t="shared" si="94"/>
        <v>616589.66230650502</v>
      </c>
      <c r="K69" s="13">
        <f t="shared" si="94"/>
        <v>616589.66230650502</v>
      </c>
      <c r="L69" s="13">
        <f t="shared" si="94"/>
        <v>616589.66230650502</v>
      </c>
      <c r="M69" s="13">
        <f t="shared" si="94"/>
        <v>616589.66230650502</v>
      </c>
      <c r="N69" s="13">
        <f t="shared" si="94"/>
        <v>616589.66230650502</v>
      </c>
      <c r="O69" s="13">
        <f t="shared" si="94"/>
        <v>616589.66230650502</v>
      </c>
      <c r="P69" s="13">
        <f t="shared" si="94"/>
        <v>721243.5631892829</v>
      </c>
      <c r="Q69" s="13">
        <f t="shared" si="94"/>
        <v>721243.5631892829</v>
      </c>
      <c r="R69" s="13">
        <f t="shared" si="94"/>
        <v>721243.5631892829</v>
      </c>
      <c r="S69" s="13">
        <f t="shared" si="94"/>
        <v>721243.5631892829</v>
      </c>
      <c r="T69" s="13">
        <f t="shared" si="94"/>
        <v>721243.5631892829</v>
      </c>
      <c r="U69" s="13">
        <f t="shared" si="94"/>
        <v>721243.5631892829</v>
      </c>
      <c r="V69" s="13">
        <f t="shared" si="94"/>
        <v>721243.5631892829</v>
      </c>
      <c r="W69" s="13">
        <f t="shared" si="94"/>
        <v>721243.5631892829</v>
      </c>
      <c r="X69" s="13">
        <f t="shared" si="94"/>
        <v>721243.5631892829</v>
      </c>
      <c r="Y69" s="13">
        <f t="shared" si="94"/>
        <v>721243.5631892829</v>
      </c>
      <c r="Z69" s="13">
        <f t="shared" si="94"/>
        <v>721243.5631892829</v>
      </c>
      <c r="AA69" s="13">
        <f t="shared" si="94"/>
        <v>721243.5631892829</v>
      </c>
      <c r="AB69" s="13">
        <f t="shared" si="94"/>
        <v>714702.41249918542</v>
      </c>
      <c r="AC69" s="13">
        <f t="shared" si="94"/>
        <v>714702.41249918542</v>
      </c>
      <c r="AD69" s="13">
        <f t="shared" si="94"/>
        <v>714702.41249918542</v>
      </c>
      <c r="AE69" s="13">
        <f t="shared" si="94"/>
        <v>714702.41249918542</v>
      </c>
      <c r="AF69" s="13">
        <f t="shared" si="94"/>
        <v>714702.41249918542</v>
      </c>
      <c r="AG69" s="13">
        <f t="shared" si="94"/>
        <v>714702.41249918542</v>
      </c>
      <c r="AH69" s="13">
        <f t="shared" si="94"/>
        <v>714702.41249918542</v>
      </c>
      <c r="AI69" s="13">
        <f t="shared" si="94"/>
        <v>714702.41249918542</v>
      </c>
      <c r="AJ69" s="13">
        <f t="shared" si="94"/>
        <v>714702.41249918542</v>
      </c>
      <c r="AK69" s="13">
        <f t="shared" ref="AK69:BL69" si="95">AK64+AK66+AK68</f>
        <v>714702.41249918542</v>
      </c>
      <c r="AL69" s="13">
        <f t="shared" si="95"/>
        <v>714702.41249918542</v>
      </c>
      <c r="AM69" s="13">
        <f t="shared" si="95"/>
        <v>714702.41249918542</v>
      </c>
      <c r="AN69" s="13">
        <f t="shared" si="95"/>
        <v>708266.92096019594</v>
      </c>
      <c r="AO69" s="13">
        <f t="shared" si="95"/>
        <v>708266.92096019594</v>
      </c>
      <c r="AP69" s="13">
        <f t="shared" si="95"/>
        <v>708266.92096019594</v>
      </c>
      <c r="AQ69" s="13">
        <f t="shared" si="95"/>
        <v>708266.92096019594</v>
      </c>
      <c r="AR69" s="13">
        <f t="shared" si="95"/>
        <v>708266.92096019594</v>
      </c>
      <c r="AS69" s="13">
        <f t="shared" si="95"/>
        <v>708266.92096019594</v>
      </c>
      <c r="AT69" s="13">
        <f t="shared" si="95"/>
        <v>708266.92096019594</v>
      </c>
      <c r="AU69" s="13">
        <f t="shared" si="95"/>
        <v>708266.92096019594</v>
      </c>
      <c r="AV69" s="13">
        <f t="shared" si="95"/>
        <v>708266.92096019594</v>
      </c>
      <c r="AW69" s="13">
        <f t="shared" si="95"/>
        <v>708266.92096019594</v>
      </c>
      <c r="AX69" s="13">
        <f t="shared" si="95"/>
        <v>708266.92096019594</v>
      </c>
      <c r="AY69" s="13">
        <f t="shared" si="95"/>
        <v>708266.92096019594</v>
      </c>
      <c r="AZ69" s="13">
        <f t="shared" si="95"/>
        <v>701935.48509650957</v>
      </c>
      <c r="BA69" s="13">
        <f t="shared" si="95"/>
        <v>701935.48509650957</v>
      </c>
      <c r="BB69" s="13">
        <f t="shared" si="95"/>
        <v>701935.48509650957</v>
      </c>
      <c r="BC69" s="13">
        <f t="shared" si="95"/>
        <v>701935.48509650957</v>
      </c>
      <c r="BD69" s="13">
        <f t="shared" si="95"/>
        <v>701935.48509650957</v>
      </c>
      <c r="BE69" s="13">
        <f t="shared" si="95"/>
        <v>701935.48509650957</v>
      </c>
      <c r="BF69" s="13">
        <f t="shared" si="95"/>
        <v>701935.48509650957</v>
      </c>
      <c r="BG69" s="13">
        <f t="shared" si="95"/>
        <v>701935.48509650957</v>
      </c>
      <c r="BH69" s="13">
        <f t="shared" si="95"/>
        <v>701935.48509650957</v>
      </c>
      <c r="BI69" s="13">
        <f t="shared" si="95"/>
        <v>701935.48509650957</v>
      </c>
      <c r="BJ69" s="13">
        <f t="shared" si="95"/>
        <v>701935.48509650957</v>
      </c>
      <c r="BK69" s="13">
        <f t="shared" si="95"/>
        <v>701935.48509650957</v>
      </c>
      <c r="BL69" s="13">
        <f t="shared" si="95"/>
        <v>695706.52589569648</v>
      </c>
    </row>
    <row r="70" spans="2:64">
      <c r="B70" s="5" t="s">
        <v>186</v>
      </c>
      <c r="C70" s="7" t="s">
        <v>35</v>
      </c>
      <c r="D70" s="8">
        <v>0.51500000000000001</v>
      </c>
      <c r="E70" s="8">
        <f t="shared" ref="E70:AJ70" si="96">D70</f>
        <v>0.51500000000000001</v>
      </c>
      <c r="F70" s="8">
        <f t="shared" si="96"/>
        <v>0.51500000000000001</v>
      </c>
      <c r="G70" s="8">
        <f t="shared" si="96"/>
        <v>0.51500000000000001</v>
      </c>
      <c r="H70" s="8">
        <f t="shared" si="96"/>
        <v>0.51500000000000001</v>
      </c>
      <c r="I70" s="8">
        <f t="shared" si="96"/>
        <v>0.51500000000000001</v>
      </c>
      <c r="J70" s="8">
        <f t="shared" si="96"/>
        <v>0.51500000000000001</v>
      </c>
      <c r="K70" s="8">
        <f t="shared" si="96"/>
        <v>0.51500000000000001</v>
      </c>
      <c r="L70" s="8">
        <f t="shared" si="96"/>
        <v>0.51500000000000001</v>
      </c>
      <c r="M70" s="8">
        <f t="shared" si="96"/>
        <v>0.51500000000000001</v>
      </c>
      <c r="N70" s="8">
        <f t="shared" si="96"/>
        <v>0.51500000000000001</v>
      </c>
      <c r="O70" s="8">
        <f t="shared" si="96"/>
        <v>0.51500000000000001</v>
      </c>
      <c r="P70" s="8">
        <f t="shared" si="96"/>
        <v>0.51500000000000001</v>
      </c>
      <c r="Q70" s="8">
        <f t="shared" si="96"/>
        <v>0.51500000000000001</v>
      </c>
      <c r="R70" s="8">
        <f t="shared" si="96"/>
        <v>0.51500000000000001</v>
      </c>
      <c r="S70" s="8">
        <f t="shared" si="96"/>
        <v>0.51500000000000001</v>
      </c>
      <c r="T70" s="8">
        <f t="shared" si="96"/>
        <v>0.51500000000000001</v>
      </c>
      <c r="U70" s="8">
        <f t="shared" si="96"/>
        <v>0.51500000000000001</v>
      </c>
      <c r="V70" s="8">
        <f t="shared" si="96"/>
        <v>0.51500000000000001</v>
      </c>
      <c r="W70" s="8">
        <f t="shared" si="96"/>
        <v>0.51500000000000001</v>
      </c>
      <c r="X70" s="8">
        <f t="shared" si="96"/>
        <v>0.51500000000000001</v>
      </c>
      <c r="Y70" s="8">
        <f t="shared" si="96"/>
        <v>0.51500000000000001</v>
      </c>
      <c r="Z70" s="8">
        <f t="shared" si="96"/>
        <v>0.51500000000000001</v>
      </c>
      <c r="AA70" s="8">
        <f t="shared" si="96"/>
        <v>0.51500000000000001</v>
      </c>
      <c r="AB70" s="8">
        <f t="shared" si="96"/>
        <v>0.51500000000000001</v>
      </c>
      <c r="AC70" s="8">
        <f t="shared" si="96"/>
        <v>0.51500000000000001</v>
      </c>
      <c r="AD70" s="8">
        <f t="shared" si="96"/>
        <v>0.51500000000000001</v>
      </c>
      <c r="AE70" s="8">
        <f t="shared" si="96"/>
        <v>0.51500000000000001</v>
      </c>
      <c r="AF70" s="8">
        <f t="shared" si="96"/>
        <v>0.51500000000000001</v>
      </c>
      <c r="AG70" s="8">
        <f t="shared" si="96"/>
        <v>0.51500000000000001</v>
      </c>
      <c r="AH70" s="8">
        <f t="shared" si="96"/>
        <v>0.51500000000000001</v>
      </c>
      <c r="AI70" s="8">
        <f t="shared" si="96"/>
        <v>0.51500000000000001</v>
      </c>
      <c r="AJ70" s="8">
        <f t="shared" si="96"/>
        <v>0.51500000000000001</v>
      </c>
      <c r="AK70" s="8">
        <f t="shared" ref="AK70:BL70" si="97">AJ70</f>
        <v>0.51500000000000001</v>
      </c>
      <c r="AL70" s="8">
        <f t="shared" si="97"/>
        <v>0.51500000000000001</v>
      </c>
      <c r="AM70" s="8">
        <f t="shared" si="97"/>
        <v>0.51500000000000001</v>
      </c>
      <c r="AN70" s="8">
        <f t="shared" si="97"/>
        <v>0.51500000000000001</v>
      </c>
      <c r="AO70" s="8">
        <f t="shared" si="97"/>
        <v>0.51500000000000001</v>
      </c>
      <c r="AP70" s="8">
        <f t="shared" si="97"/>
        <v>0.51500000000000001</v>
      </c>
      <c r="AQ70" s="8">
        <f t="shared" si="97"/>
        <v>0.51500000000000001</v>
      </c>
      <c r="AR70" s="8">
        <f t="shared" si="97"/>
        <v>0.51500000000000001</v>
      </c>
      <c r="AS70" s="8">
        <f t="shared" si="97"/>
        <v>0.51500000000000001</v>
      </c>
      <c r="AT70" s="8">
        <f t="shared" si="97"/>
        <v>0.51500000000000001</v>
      </c>
      <c r="AU70" s="8">
        <f t="shared" si="97"/>
        <v>0.51500000000000001</v>
      </c>
      <c r="AV70" s="8">
        <f t="shared" si="97"/>
        <v>0.51500000000000001</v>
      </c>
      <c r="AW70" s="8">
        <f t="shared" si="97"/>
        <v>0.51500000000000001</v>
      </c>
      <c r="AX70" s="8">
        <f t="shared" si="97"/>
        <v>0.51500000000000001</v>
      </c>
      <c r="AY70" s="8">
        <f t="shared" si="97"/>
        <v>0.51500000000000001</v>
      </c>
      <c r="AZ70" s="8">
        <f t="shared" si="97"/>
        <v>0.51500000000000001</v>
      </c>
      <c r="BA70" s="8">
        <f t="shared" si="97"/>
        <v>0.51500000000000001</v>
      </c>
      <c r="BB70" s="8">
        <f t="shared" si="97"/>
        <v>0.51500000000000001</v>
      </c>
      <c r="BC70" s="8">
        <f t="shared" si="97"/>
        <v>0.51500000000000001</v>
      </c>
      <c r="BD70" s="8">
        <f t="shared" si="97"/>
        <v>0.51500000000000001</v>
      </c>
      <c r="BE70" s="8">
        <f t="shared" si="97"/>
        <v>0.51500000000000001</v>
      </c>
      <c r="BF70" s="8">
        <f t="shared" si="97"/>
        <v>0.51500000000000001</v>
      </c>
      <c r="BG70" s="8">
        <f t="shared" si="97"/>
        <v>0.51500000000000001</v>
      </c>
      <c r="BH70" s="8">
        <f t="shared" si="97"/>
        <v>0.51500000000000001</v>
      </c>
      <c r="BI70" s="8">
        <f t="shared" si="97"/>
        <v>0.51500000000000001</v>
      </c>
      <c r="BJ70" s="8">
        <f t="shared" si="97"/>
        <v>0.51500000000000001</v>
      </c>
      <c r="BK70" s="8">
        <f t="shared" si="97"/>
        <v>0.51500000000000001</v>
      </c>
      <c r="BL70" s="8">
        <f t="shared" si="97"/>
        <v>0.51500000000000001</v>
      </c>
    </row>
    <row r="71" spans="2:64">
      <c r="B71" s="5" t="s">
        <v>178</v>
      </c>
      <c r="C71" s="7" t="s">
        <v>47</v>
      </c>
      <c r="E71" s="10">
        <f t="shared" ref="E71:AJ71" si="98">E39*E70</f>
        <v>624799.93124999991</v>
      </c>
      <c r="F71" s="10">
        <f t="shared" si="98"/>
        <v>624799.93124999991</v>
      </c>
      <c r="G71" s="10">
        <f t="shared" si="98"/>
        <v>624799.93124999991</v>
      </c>
      <c r="H71" s="10">
        <f t="shared" si="98"/>
        <v>624799.93124999991</v>
      </c>
      <c r="I71" s="10">
        <f t="shared" si="98"/>
        <v>624799.93124999991</v>
      </c>
      <c r="J71" s="10">
        <f t="shared" si="98"/>
        <v>624799.93124999991</v>
      </c>
      <c r="K71" s="10">
        <f t="shared" si="98"/>
        <v>624799.93124999991</v>
      </c>
      <c r="L71" s="10">
        <f t="shared" si="98"/>
        <v>624799.93124999991</v>
      </c>
      <c r="M71" s="10">
        <f t="shared" si="98"/>
        <v>624799.93124999991</v>
      </c>
      <c r="N71" s="10">
        <f t="shared" si="98"/>
        <v>624799.93124999991</v>
      </c>
      <c r="O71" s="10">
        <f t="shared" si="98"/>
        <v>624799.93124999991</v>
      </c>
      <c r="P71" s="10">
        <f t="shared" si="98"/>
        <v>624799.93124999991</v>
      </c>
      <c r="Q71" s="10">
        <f t="shared" si="98"/>
        <v>624799.93124999991</v>
      </c>
      <c r="R71" s="10">
        <f t="shared" si="98"/>
        <v>624799.93124999991</v>
      </c>
      <c r="S71" s="10">
        <f t="shared" si="98"/>
        <v>624799.93124999991</v>
      </c>
      <c r="T71" s="10">
        <f t="shared" si="98"/>
        <v>624799.93124999991</v>
      </c>
      <c r="U71" s="10">
        <f t="shared" si="98"/>
        <v>624799.93124999991</v>
      </c>
      <c r="V71" s="10">
        <f t="shared" si="98"/>
        <v>624799.93124999991</v>
      </c>
      <c r="W71" s="10">
        <f t="shared" si="98"/>
        <v>624799.93124999991</v>
      </c>
      <c r="X71" s="10">
        <f t="shared" si="98"/>
        <v>624799.93124999991</v>
      </c>
      <c r="Y71" s="10">
        <f t="shared" si="98"/>
        <v>624799.93124999991</v>
      </c>
      <c r="Z71" s="10">
        <f t="shared" si="98"/>
        <v>624799.93124999991</v>
      </c>
      <c r="AA71" s="10">
        <f t="shared" si="98"/>
        <v>624799.93124999991</v>
      </c>
      <c r="AB71" s="10">
        <f t="shared" si="98"/>
        <v>624799.93124999991</v>
      </c>
      <c r="AC71" s="10">
        <f t="shared" si="98"/>
        <v>624799.93124999991</v>
      </c>
      <c r="AD71" s="10">
        <f t="shared" si="98"/>
        <v>624799.93124999991</v>
      </c>
      <c r="AE71" s="10">
        <f t="shared" si="98"/>
        <v>624799.93124999991</v>
      </c>
      <c r="AF71" s="10">
        <f t="shared" si="98"/>
        <v>624799.93124999991</v>
      </c>
      <c r="AG71" s="10">
        <f t="shared" si="98"/>
        <v>624799.93124999991</v>
      </c>
      <c r="AH71" s="10">
        <f t="shared" si="98"/>
        <v>624799.93124999991</v>
      </c>
      <c r="AI71" s="10">
        <f t="shared" si="98"/>
        <v>624799.93124999991</v>
      </c>
      <c r="AJ71" s="10">
        <f t="shared" si="98"/>
        <v>624799.93124999991</v>
      </c>
      <c r="AK71" s="10">
        <f t="shared" ref="AK71:BL71" si="99">AK39*AK70</f>
        <v>624799.93124999991</v>
      </c>
      <c r="AL71" s="10">
        <f t="shared" si="99"/>
        <v>624799.93124999991</v>
      </c>
      <c r="AM71" s="10">
        <f t="shared" si="99"/>
        <v>624799.93124999991</v>
      </c>
      <c r="AN71" s="10">
        <f t="shared" si="99"/>
        <v>624799.93124999991</v>
      </c>
      <c r="AO71" s="10">
        <f t="shared" si="99"/>
        <v>624799.93124999991</v>
      </c>
      <c r="AP71" s="10">
        <f t="shared" si="99"/>
        <v>624799.93124999991</v>
      </c>
      <c r="AQ71" s="10">
        <f t="shared" si="99"/>
        <v>624799.93124999991</v>
      </c>
      <c r="AR71" s="10">
        <f t="shared" si="99"/>
        <v>624799.93124999991</v>
      </c>
      <c r="AS71" s="10">
        <f t="shared" si="99"/>
        <v>624799.93124999991</v>
      </c>
      <c r="AT71" s="10">
        <f t="shared" si="99"/>
        <v>624799.93124999991</v>
      </c>
      <c r="AU71" s="10">
        <f t="shared" si="99"/>
        <v>624799.93124999991</v>
      </c>
      <c r="AV71" s="10">
        <f t="shared" si="99"/>
        <v>624799.93124999991</v>
      </c>
      <c r="AW71" s="10">
        <f t="shared" si="99"/>
        <v>624799.93124999991</v>
      </c>
      <c r="AX71" s="10">
        <f t="shared" si="99"/>
        <v>624799.93124999991</v>
      </c>
      <c r="AY71" s="10">
        <f t="shared" si="99"/>
        <v>624799.93124999991</v>
      </c>
      <c r="AZ71" s="10">
        <f t="shared" si="99"/>
        <v>624799.93124999991</v>
      </c>
      <c r="BA71" s="10">
        <f t="shared" si="99"/>
        <v>624799.93124999991</v>
      </c>
      <c r="BB71" s="10">
        <f t="shared" si="99"/>
        <v>624799.93124999991</v>
      </c>
      <c r="BC71" s="10">
        <f t="shared" si="99"/>
        <v>624799.93124999991</v>
      </c>
      <c r="BD71" s="10">
        <f t="shared" si="99"/>
        <v>624799.93124999991</v>
      </c>
      <c r="BE71" s="10">
        <f t="shared" si="99"/>
        <v>624799.93124999991</v>
      </c>
      <c r="BF71" s="10">
        <f t="shared" si="99"/>
        <v>624799.93124999991</v>
      </c>
      <c r="BG71" s="10">
        <f t="shared" si="99"/>
        <v>624799.93124999991</v>
      </c>
      <c r="BH71" s="10">
        <f t="shared" si="99"/>
        <v>624799.93124999991</v>
      </c>
      <c r="BI71" s="10">
        <f t="shared" si="99"/>
        <v>624799.93124999991</v>
      </c>
      <c r="BJ71" s="10">
        <f t="shared" si="99"/>
        <v>624799.93124999991</v>
      </c>
      <c r="BK71" s="10">
        <f t="shared" si="99"/>
        <v>624799.93124999991</v>
      </c>
      <c r="BL71" s="10">
        <f t="shared" si="99"/>
        <v>624799.93124999991</v>
      </c>
    </row>
    <row r="72" spans="2:64">
      <c r="B72" s="5" t="s">
        <v>179</v>
      </c>
      <c r="C72" s="7" t="s">
        <v>35</v>
      </c>
      <c r="D72" s="8">
        <v>0.17</v>
      </c>
      <c r="E72" s="8">
        <f t="shared" ref="E72:AJ72" si="100">D72</f>
        <v>0.17</v>
      </c>
      <c r="F72" s="8">
        <f t="shared" si="100"/>
        <v>0.17</v>
      </c>
      <c r="G72" s="8">
        <f t="shared" si="100"/>
        <v>0.17</v>
      </c>
      <c r="H72" s="8">
        <f t="shared" si="100"/>
        <v>0.17</v>
      </c>
      <c r="I72" s="8">
        <f t="shared" si="100"/>
        <v>0.17</v>
      </c>
      <c r="J72" s="8">
        <f t="shared" si="100"/>
        <v>0.17</v>
      </c>
      <c r="K72" s="8">
        <f t="shared" si="100"/>
        <v>0.17</v>
      </c>
      <c r="L72" s="8">
        <f t="shared" si="100"/>
        <v>0.17</v>
      </c>
      <c r="M72" s="8">
        <f t="shared" si="100"/>
        <v>0.17</v>
      </c>
      <c r="N72" s="8">
        <f t="shared" si="100"/>
        <v>0.17</v>
      </c>
      <c r="O72" s="8">
        <f t="shared" si="100"/>
        <v>0.17</v>
      </c>
      <c r="P72" s="8">
        <f t="shared" si="100"/>
        <v>0.17</v>
      </c>
      <c r="Q72" s="8">
        <f t="shared" si="100"/>
        <v>0.17</v>
      </c>
      <c r="R72" s="8">
        <f t="shared" si="100"/>
        <v>0.17</v>
      </c>
      <c r="S72" s="8">
        <f t="shared" si="100"/>
        <v>0.17</v>
      </c>
      <c r="T72" s="8">
        <f t="shared" si="100"/>
        <v>0.17</v>
      </c>
      <c r="U72" s="8">
        <f t="shared" si="100"/>
        <v>0.17</v>
      </c>
      <c r="V72" s="8">
        <f t="shared" si="100"/>
        <v>0.17</v>
      </c>
      <c r="W72" s="8">
        <f t="shared" si="100"/>
        <v>0.17</v>
      </c>
      <c r="X72" s="8">
        <f t="shared" si="100"/>
        <v>0.17</v>
      </c>
      <c r="Y72" s="8">
        <f t="shared" si="100"/>
        <v>0.17</v>
      </c>
      <c r="Z72" s="8">
        <f t="shared" si="100"/>
        <v>0.17</v>
      </c>
      <c r="AA72" s="8">
        <f t="shared" si="100"/>
        <v>0.17</v>
      </c>
      <c r="AB72" s="8">
        <f t="shared" si="100"/>
        <v>0.17</v>
      </c>
      <c r="AC72" s="8">
        <f t="shared" si="100"/>
        <v>0.17</v>
      </c>
      <c r="AD72" s="8">
        <f t="shared" si="100"/>
        <v>0.17</v>
      </c>
      <c r="AE72" s="8">
        <f t="shared" si="100"/>
        <v>0.17</v>
      </c>
      <c r="AF72" s="8">
        <f t="shared" si="100"/>
        <v>0.17</v>
      </c>
      <c r="AG72" s="8">
        <f t="shared" si="100"/>
        <v>0.17</v>
      </c>
      <c r="AH72" s="8">
        <f t="shared" si="100"/>
        <v>0.17</v>
      </c>
      <c r="AI72" s="8">
        <f t="shared" si="100"/>
        <v>0.17</v>
      </c>
      <c r="AJ72" s="8">
        <f t="shared" si="100"/>
        <v>0.17</v>
      </c>
      <c r="AK72" s="8">
        <f t="shared" ref="AK72:BL72" si="101">AJ72</f>
        <v>0.17</v>
      </c>
      <c r="AL72" s="8">
        <f t="shared" si="101"/>
        <v>0.17</v>
      </c>
      <c r="AM72" s="8">
        <f t="shared" si="101"/>
        <v>0.17</v>
      </c>
      <c r="AN72" s="8">
        <f t="shared" si="101"/>
        <v>0.17</v>
      </c>
      <c r="AO72" s="8">
        <f t="shared" si="101"/>
        <v>0.17</v>
      </c>
      <c r="AP72" s="8">
        <f t="shared" si="101"/>
        <v>0.17</v>
      </c>
      <c r="AQ72" s="8">
        <f t="shared" si="101"/>
        <v>0.17</v>
      </c>
      <c r="AR72" s="8">
        <f t="shared" si="101"/>
        <v>0.17</v>
      </c>
      <c r="AS72" s="8">
        <f t="shared" si="101"/>
        <v>0.17</v>
      </c>
      <c r="AT72" s="8">
        <f t="shared" si="101"/>
        <v>0.17</v>
      </c>
      <c r="AU72" s="8">
        <f t="shared" si="101"/>
        <v>0.17</v>
      </c>
      <c r="AV72" s="8">
        <f t="shared" si="101"/>
        <v>0.17</v>
      </c>
      <c r="AW72" s="8">
        <f t="shared" si="101"/>
        <v>0.17</v>
      </c>
      <c r="AX72" s="8">
        <f t="shared" si="101"/>
        <v>0.17</v>
      </c>
      <c r="AY72" s="8">
        <f t="shared" si="101"/>
        <v>0.17</v>
      </c>
      <c r="AZ72" s="8">
        <f t="shared" si="101"/>
        <v>0.17</v>
      </c>
      <c r="BA72" s="8">
        <f t="shared" si="101"/>
        <v>0.17</v>
      </c>
      <c r="BB72" s="8">
        <f t="shared" si="101"/>
        <v>0.17</v>
      </c>
      <c r="BC72" s="8">
        <f t="shared" si="101"/>
        <v>0.17</v>
      </c>
      <c r="BD72" s="8">
        <f t="shared" si="101"/>
        <v>0.17</v>
      </c>
      <c r="BE72" s="8">
        <f t="shared" si="101"/>
        <v>0.17</v>
      </c>
      <c r="BF72" s="8">
        <f t="shared" si="101"/>
        <v>0.17</v>
      </c>
      <c r="BG72" s="8">
        <f t="shared" si="101"/>
        <v>0.17</v>
      </c>
      <c r="BH72" s="8">
        <f t="shared" si="101"/>
        <v>0.17</v>
      </c>
      <c r="BI72" s="8">
        <f t="shared" si="101"/>
        <v>0.17</v>
      </c>
      <c r="BJ72" s="8">
        <f t="shared" si="101"/>
        <v>0.17</v>
      </c>
      <c r="BK72" s="8">
        <f t="shared" si="101"/>
        <v>0.17</v>
      </c>
      <c r="BL72" s="8">
        <f t="shared" si="101"/>
        <v>0.17</v>
      </c>
    </row>
    <row r="73" spans="2:64">
      <c r="B73" s="5" t="s">
        <v>180</v>
      </c>
      <c r="C73" s="7" t="s">
        <v>47</v>
      </c>
      <c r="E73" s="10">
        <f t="shared" ref="E73:AJ73" si="102">E39*E72</f>
        <v>206244.63749999998</v>
      </c>
      <c r="F73" s="10">
        <f t="shared" si="102"/>
        <v>206244.63749999998</v>
      </c>
      <c r="G73" s="10">
        <f t="shared" si="102"/>
        <v>206244.63749999998</v>
      </c>
      <c r="H73" s="10">
        <f t="shared" si="102"/>
        <v>206244.63749999998</v>
      </c>
      <c r="I73" s="10">
        <f t="shared" si="102"/>
        <v>206244.63749999998</v>
      </c>
      <c r="J73" s="10">
        <f t="shared" si="102"/>
        <v>206244.63749999998</v>
      </c>
      <c r="K73" s="10">
        <f t="shared" si="102"/>
        <v>206244.63749999998</v>
      </c>
      <c r="L73" s="10">
        <f t="shared" si="102"/>
        <v>206244.63749999998</v>
      </c>
      <c r="M73" s="10">
        <f t="shared" si="102"/>
        <v>206244.63749999998</v>
      </c>
      <c r="N73" s="10">
        <f t="shared" si="102"/>
        <v>206244.63749999998</v>
      </c>
      <c r="O73" s="10">
        <f t="shared" si="102"/>
        <v>206244.63749999998</v>
      </c>
      <c r="P73" s="10">
        <f t="shared" si="102"/>
        <v>206244.63749999998</v>
      </c>
      <c r="Q73" s="10">
        <f t="shared" si="102"/>
        <v>206244.63749999998</v>
      </c>
      <c r="R73" s="10">
        <f t="shared" si="102"/>
        <v>206244.63749999998</v>
      </c>
      <c r="S73" s="10">
        <f t="shared" si="102"/>
        <v>206244.63749999998</v>
      </c>
      <c r="T73" s="10">
        <f t="shared" si="102"/>
        <v>206244.63749999998</v>
      </c>
      <c r="U73" s="10">
        <f t="shared" si="102"/>
        <v>206244.63749999998</v>
      </c>
      <c r="V73" s="10">
        <f t="shared" si="102"/>
        <v>206244.63749999998</v>
      </c>
      <c r="W73" s="10">
        <f t="shared" si="102"/>
        <v>206244.63749999998</v>
      </c>
      <c r="X73" s="10">
        <f t="shared" si="102"/>
        <v>206244.63749999998</v>
      </c>
      <c r="Y73" s="10">
        <f t="shared" si="102"/>
        <v>206244.63749999998</v>
      </c>
      <c r="Z73" s="10">
        <f t="shared" si="102"/>
        <v>206244.63749999998</v>
      </c>
      <c r="AA73" s="10">
        <f t="shared" si="102"/>
        <v>206244.63749999998</v>
      </c>
      <c r="AB73" s="10">
        <f t="shared" si="102"/>
        <v>206244.63749999998</v>
      </c>
      <c r="AC73" s="10">
        <f t="shared" si="102"/>
        <v>206244.63749999998</v>
      </c>
      <c r="AD73" s="10">
        <f t="shared" si="102"/>
        <v>206244.63749999998</v>
      </c>
      <c r="AE73" s="10">
        <f t="shared" si="102"/>
        <v>206244.63749999998</v>
      </c>
      <c r="AF73" s="10">
        <f t="shared" si="102"/>
        <v>206244.63749999998</v>
      </c>
      <c r="AG73" s="10">
        <f t="shared" si="102"/>
        <v>206244.63749999998</v>
      </c>
      <c r="AH73" s="10">
        <f t="shared" si="102"/>
        <v>206244.63749999998</v>
      </c>
      <c r="AI73" s="10">
        <f t="shared" si="102"/>
        <v>206244.63749999998</v>
      </c>
      <c r="AJ73" s="10">
        <f t="shared" si="102"/>
        <v>206244.63749999998</v>
      </c>
      <c r="AK73" s="10">
        <f t="shared" ref="AK73:BL73" si="103">AK39*AK72</f>
        <v>206244.63749999998</v>
      </c>
      <c r="AL73" s="10">
        <f t="shared" si="103"/>
        <v>206244.63749999998</v>
      </c>
      <c r="AM73" s="10">
        <f t="shared" si="103"/>
        <v>206244.63749999998</v>
      </c>
      <c r="AN73" s="10">
        <f t="shared" si="103"/>
        <v>206244.63749999998</v>
      </c>
      <c r="AO73" s="10">
        <f t="shared" si="103"/>
        <v>206244.63749999998</v>
      </c>
      <c r="AP73" s="10">
        <f t="shared" si="103"/>
        <v>206244.63749999998</v>
      </c>
      <c r="AQ73" s="10">
        <f t="shared" si="103"/>
        <v>206244.63749999998</v>
      </c>
      <c r="AR73" s="10">
        <f t="shared" si="103"/>
        <v>206244.63749999998</v>
      </c>
      <c r="AS73" s="10">
        <f t="shared" si="103"/>
        <v>206244.63749999998</v>
      </c>
      <c r="AT73" s="10">
        <f t="shared" si="103"/>
        <v>206244.63749999998</v>
      </c>
      <c r="AU73" s="10">
        <f t="shared" si="103"/>
        <v>206244.63749999998</v>
      </c>
      <c r="AV73" s="10">
        <f t="shared" si="103"/>
        <v>206244.63749999998</v>
      </c>
      <c r="AW73" s="10">
        <f t="shared" si="103"/>
        <v>206244.63749999998</v>
      </c>
      <c r="AX73" s="10">
        <f t="shared" si="103"/>
        <v>206244.63749999998</v>
      </c>
      <c r="AY73" s="10">
        <f t="shared" si="103"/>
        <v>206244.63749999998</v>
      </c>
      <c r="AZ73" s="10">
        <f t="shared" si="103"/>
        <v>206244.63749999998</v>
      </c>
      <c r="BA73" s="10">
        <f t="shared" si="103"/>
        <v>206244.63749999998</v>
      </c>
      <c r="BB73" s="10">
        <f t="shared" si="103"/>
        <v>206244.63749999998</v>
      </c>
      <c r="BC73" s="10">
        <f t="shared" si="103"/>
        <v>206244.63749999998</v>
      </c>
      <c r="BD73" s="10">
        <f t="shared" si="103"/>
        <v>206244.63749999998</v>
      </c>
      <c r="BE73" s="10">
        <f t="shared" si="103"/>
        <v>206244.63749999998</v>
      </c>
      <c r="BF73" s="10">
        <f t="shared" si="103"/>
        <v>206244.63749999998</v>
      </c>
      <c r="BG73" s="10">
        <f t="shared" si="103"/>
        <v>206244.63749999998</v>
      </c>
      <c r="BH73" s="10">
        <f t="shared" si="103"/>
        <v>206244.63749999998</v>
      </c>
      <c r="BI73" s="10">
        <f t="shared" si="103"/>
        <v>206244.63749999998</v>
      </c>
      <c r="BJ73" s="10">
        <f t="shared" si="103"/>
        <v>206244.63749999998</v>
      </c>
      <c r="BK73" s="10">
        <f t="shared" si="103"/>
        <v>206244.63749999998</v>
      </c>
      <c r="BL73" s="10">
        <f t="shared" si="103"/>
        <v>206244.63749999998</v>
      </c>
    </row>
    <row r="74" spans="2:64">
      <c r="B74" s="5" t="s">
        <v>181</v>
      </c>
      <c r="C74" s="7" t="s">
        <v>35</v>
      </c>
      <c r="D74" s="8">
        <v>0.16987048168664809</v>
      </c>
      <c r="E74" s="8">
        <f t="shared" ref="E74:AJ74" si="104">D74</f>
        <v>0.16987048168664809</v>
      </c>
      <c r="F74" s="8">
        <f t="shared" si="104"/>
        <v>0.16987048168664809</v>
      </c>
      <c r="G74" s="8">
        <f t="shared" si="104"/>
        <v>0.16987048168664809</v>
      </c>
      <c r="H74" s="8">
        <f t="shared" si="104"/>
        <v>0.16987048168664809</v>
      </c>
      <c r="I74" s="8">
        <f t="shared" si="104"/>
        <v>0.16987048168664809</v>
      </c>
      <c r="J74" s="8">
        <f t="shared" si="104"/>
        <v>0.16987048168664809</v>
      </c>
      <c r="K74" s="8">
        <f t="shared" si="104"/>
        <v>0.16987048168664809</v>
      </c>
      <c r="L74" s="8">
        <f t="shared" si="104"/>
        <v>0.16987048168664809</v>
      </c>
      <c r="M74" s="8">
        <f t="shared" si="104"/>
        <v>0.16987048168664809</v>
      </c>
      <c r="N74" s="8">
        <f t="shared" si="104"/>
        <v>0.16987048168664809</v>
      </c>
      <c r="O74" s="8">
        <f t="shared" si="104"/>
        <v>0.16987048168664809</v>
      </c>
      <c r="P74" s="8">
        <f t="shared" si="104"/>
        <v>0.16987048168664809</v>
      </c>
      <c r="Q74" s="8">
        <f t="shared" si="104"/>
        <v>0.16987048168664809</v>
      </c>
      <c r="R74" s="8">
        <f t="shared" si="104"/>
        <v>0.16987048168664809</v>
      </c>
      <c r="S74" s="8">
        <f t="shared" si="104"/>
        <v>0.16987048168664809</v>
      </c>
      <c r="T74" s="8">
        <f t="shared" si="104"/>
        <v>0.16987048168664809</v>
      </c>
      <c r="U74" s="8">
        <f t="shared" si="104"/>
        <v>0.16987048168664809</v>
      </c>
      <c r="V74" s="8">
        <f t="shared" si="104"/>
        <v>0.16987048168664809</v>
      </c>
      <c r="W74" s="8">
        <f t="shared" si="104"/>
        <v>0.16987048168664809</v>
      </c>
      <c r="X74" s="8">
        <f t="shared" si="104"/>
        <v>0.16987048168664809</v>
      </c>
      <c r="Y74" s="8">
        <f t="shared" si="104"/>
        <v>0.16987048168664809</v>
      </c>
      <c r="Z74" s="8">
        <f t="shared" si="104"/>
        <v>0.16987048168664809</v>
      </c>
      <c r="AA74" s="8">
        <f t="shared" si="104"/>
        <v>0.16987048168664809</v>
      </c>
      <c r="AB74" s="8">
        <f t="shared" si="104"/>
        <v>0.16987048168664809</v>
      </c>
      <c r="AC74" s="8">
        <f t="shared" si="104"/>
        <v>0.16987048168664809</v>
      </c>
      <c r="AD74" s="8">
        <f t="shared" si="104"/>
        <v>0.16987048168664809</v>
      </c>
      <c r="AE74" s="8">
        <f t="shared" si="104"/>
        <v>0.16987048168664809</v>
      </c>
      <c r="AF74" s="8">
        <f t="shared" si="104"/>
        <v>0.16987048168664809</v>
      </c>
      <c r="AG74" s="8">
        <f t="shared" si="104"/>
        <v>0.16987048168664809</v>
      </c>
      <c r="AH74" s="8">
        <f t="shared" si="104"/>
        <v>0.16987048168664809</v>
      </c>
      <c r="AI74" s="8">
        <f t="shared" si="104"/>
        <v>0.16987048168664809</v>
      </c>
      <c r="AJ74" s="8">
        <f t="shared" si="104"/>
        <v>0.16987048168664809</v>
      </c>
      <c r="AK74" s="8">
        <f t="shared" ref="AK74:BL74" si="105">AJ74</f>
        <v>0.16987048168664809</v>
      </c>
      <c r="AL74" s="8">
        <f t="shared" si="105"/>
        <v>0.16987048168664809</v>
      </c>
      <c r="AM74" s="8">
        <f t="shared" si="105"/>
        <v>0.16987048168664809</v>
      </c>
      <c r="AN74" s="8">
        <f t="shared" si="105"/>
        <v>0.16987048168664809</v>
      </c>
      <c r="AO74" s="8">
        <f t="shared" si="105"/>
        <v>0.16987048168664809</v>
      </c>
      <c r="AP74" s="8">
        <f t="shared" si="105"/>
        <v>0.16987048168664809</v>
      </c>
      <c r="AQ74" s="8">
        <f t="shared" si="105"/>
        <v>0.16987048168664809</v>
      </c>
      <c r="AR74" s="8">
        <f t="shared" si="105"/>
        <v>0.16987048168664809</v>
      </c>
      <c r="AS74" s="8">
        <f t="shared" si="105"/>
        <v>0.16987048168664809</v>
      </c>
      <c r="AT74" s="8">
        <f t="shared" si="105"/>
        <v>0.16987048168664809</v>
      </c>
      <c r="AU74" s="8">
        <f t="shared" si="105"/>
        <v>0.16987048168664809</v>
      </c>
      <c r="AV74" s="8">
        <f t="shared" si="105"/>
        <v>0.16987048168664809</v>
      </c>
      <c r="AW74" s="8">
        <f t="shared" si="105"/>
        <v>0.16987048168664809</v>
      </c>
      <c r="AX74" s="8">
        <f t="shared" si="105"/>
        <v>0.16987048168664809</v>
      </c>
      <c r="AY74" s="8">
        <f t="shared" si="105"/>
        <v>0.16987048168664809</v>
      </c>
      <c r="AZ74" s="8">
        <f t="shared" si="105"/>
        <v>0.16987048168664809</v>
      </c>
      <c r="BA74" s="8">
        <f t="shared" si="105"/>
        <v>0.16987048168664809</v>
      </c>
      <c r="BB74" s="8">
        <f t="shared" si="105"/>
        <v>0.16987048168664809</v>
      </c>
      <c r="BC74" s="8">
        <f t="shared" si="105"/>
        <v>0.16987048168664809</v>
      </c>
      <c r="BD74" s="8">
        <f t="shared" si="105"/>
        <v>0.16987048168664809</v>
      </c>
      <c r="BE74" s="8">
        <f t="shared" si="105"/>
        <v>0.16987048168664809</v>
      </c>
      <c r="BF74" s="8">
        <f t="shared" si="105"/>
        <v>0.16987048168664809</v>
      </c>
      <c r="BG74" s="8">
        <f t="shared" si="105"/>
        <v>0.16987048168664809</v>
      </c>
      <c r="BH74" s="8">
        <f t="shared" si="105"/>
        <v>0.16987048168664809</v>
      </c>
      <c r="BI74" s="8">
        <f t="shared" si="105"/>
        <v>0.16987048168664809</v>
      </c>
      <c r="BJ74" s="8">
        <f t="shared" si="105"/>
        <v>0.16987048168664809</v>
      </c>
      <c r="BK74" s="8">
        <f t="shared" si="105"/>
        <v>0.16987048168664809</v>
      </c>
      <c r="BL74" s="8">
        <f t="shared" si="105"/>
        <v>0.16987048168664809</v>
      </c>
    </row>
    <row r="75" spans="2:64">
      <c r="B75" s="5" t="s">
        <v>182</v>
      </c>
      <c r="C75" s="7" t="s">
        <v>47</v>
      </c>
      <c r="E75" s="10">
        <f t="shared" ref="E75:AJ75" si="106">E39*E74</f>
        <v>206087.50539654776</v>
      </c>
      <c r="F75" s="10">
        <f t="shared" si="106"/>
        <v>206087.50539654776</v>
      </c>
      <c r="G75" s="10">
        <f t="shared" si="106"/>
        <v>206087.50539654776</v>
      </c>
      <c r="H75" s="10">
        <f t="shared" si="106"/>
        <v>206087.50539654776</v>
      </c>
      <c r="I75" s="10">
        <f t="shared" si="106"/>
        <v>206087.50539654776</v>
      </c>
      <c r="J75" s="10">
        <f t="shared" si="106"/>
        <v>206087.50539654776</v>
      </c>
      <c r="K75" s="10">
        <f t="shared" si="106"/>
        <v>206087.50539654776</v>
      </c>
      <c r="L75" s="10">
        <f t="shared" si="106"/>
        <v>206087.50539654776</v>
      </c>
      <c r="M75" s="10">
        <f t="shared" si="106"/>
        <v>206087.50539654776</v>
      </c>
      <c r="N75" s="10">
        <f t="shared" si="106"/>
        <v>206087.50539654776</v>
      </c>
      <c r="O75" s="10">
        <f t="shared" si="106"/>
        <v>206087.50539654776</v>
      </c>
      <c r="P75" s="10">
        <f t="shared" si="106"/>
        <v>206087.50539654776</v>
      </c>
      <c r="Q75" s="10">
        <f t="shared" si="106"/>
        <v>206087.50539654776</v>
      </c>
      <c r="R75" s="10">
        <f t="shared" si="106"/>
        <v>206087.50539654776</v>
      </c>
      <c r="S75" s="10">
        <f t="shared" si="106"/>
        <v>206087.50539654776</v>
      </c>
      <c r="T75" s="10">
        <f t="shared" si="106"/>
        <v>206087.50539654776</v>
      </c>
      <c r="U75" s="10">
        <f t="shared" si="106"/>
        <v>206087.50539654776</v>
      </c>
      <c r="V75" s="10">
        <f t="shared" si="106"/>
        <v>206087.50539654776</v>
      </c>
      <c r="W75" s="10">
        <f t="shared" si="106"/>
        <v>206087.50539654776</v>
      </c>
      <c r="X75" s="10">
        <f t="shared" si="106"/>
        <v>206087.50539654776</v>
      </c>
      <c r="Y75" s="10">
        <f t="shared" si="106"/>
        <v>206087.50539654776</v>
      </c>
      <c r="Z75" s="10">
        <f t="shared" si="106"/>
        <v>206087.50539654776</v>
      </c>
      <c r="AA75" s="10">
        <f t="shared" si="106"/>
        <v>206087.50539654776</v>
      </c>
      <c r="AB75" s="10">
        <f t="shared" si="106"/>
        <v>206087.50539654776</v>
      </c>
      <c r="AC75" s="10">
        <f t="shared" si="106"/>
        <v>206087.50539654776</v>
      </c>
      <c r="AD75" s="10">
        <f t="shared" si="106"/>
        <v>206087.50539654776</v>
      </c>
      <c r="AE75" s="10">
        <f t="shared" si="106"/>
        <v>206087.50539654776</v>
      </c>
      <c r="AF75" s="10">
        <f t="shared" si="106"/>
        <v>206087.50539654776</v>
      </c>
      <c r="AG75" s="10">
        <f t="shared" si="106"/>
        <v>206087.50539654776</v>
      </c>
      <c r="AH75" s="10">
        <f t="shared" si="106"/>
        <v>206087.50539654776</v>
      </c>
      <c r="AI75" s="10">
        <f t="shared" si="106"/>
        <v>206087.50539654776</v>
      </c>
      <c r="AJ75" s="10">
        <f t="shared" si="106"/>
        <v>206087.50539654776</v>
      </c>
      <c r="AK75" s="10">
        <f t="shared" ref="AK75:BL75" si="107">AK39*AK74</f>
        <v>206087.50539654776</v>
      </c>
      <c r="AL75" s="10">
        <f t="shared" si="107"/>
        <v>206087.50539654776</v>
      </c>
      <c r="AM75" s="10">
        <f t="shared" si="107"/>
        <v>206087.50539654776</v>
      </c>
      <c r="AN75" s="10">
        <f t="shared" si="107"/>
        <v>206087.50539654776</v>
      </c>
      <c r="AO75" s="10">
        <f t="shared" si="107"/>
        <v>206087.50539654776</v>
      </c>
      <c r="AP75" s="10">
        <f t="shared" si="107"/>
        <v>206087.50539654776</v>
      </c>
      <c r="AQ75" s="10">
        <f t="shared" si="107"/>
        <v>206087.50539654776</v>
      </c>
      <c r="AR75" s="10">
        <f t="shared" si="107"/>
        <v>206087.50539654776</v>
      </c>
      <c r="AS75" s="10">
        <f t="shared" si="107"/>
        <v>206087.50539654776</v>
      </c>
      <c r="AT75" s="10">
        <f t="shared" si="107"/>
        <v>206087.50539654776</v>
      </c>
      <c r="AU75" s="10">
        <f t="shared" si="107"/>
        <v>206087.50539654776</v>
      </c>
      <c r="AV75" s="10">
        <f t="shared" si="107"/>
        <v>206087.50539654776</v>
      </c>
      <c r="AW75" s="10">
        <f t="shared" si="107"/>
        <v>206087.50539654776</v>
      </c>
      <c r="AX75" s="10">
        <f t="shared" si="107"/>
        <v>206087.50539654776</v>
      </c>
      <c r="AY75" s="10">
        <f t="shared" si="107"/>
        <v>206087.50539654776</v>
      </c>
      <c r="AZ75" s="10">
        <f t="shared" si="107"/>
        <v>206087.50539654776</v>
      </c>
      <c r="BA75" s="10">
        <f t="shared" si="107"/>
        <v>206087.50539654776</v>
      </c>
      <c r="BB75" s="10">
        <f t="shared" si="107"/>
        <v>206087.50539654776</v>
      </c>
      <c r="BC75" s="10">
        <f t="shared" si="107"/>
        <v>206087.50539654776</v>
      </c>
      <c r="BD75" s="10">
        <f t="shared" si="107"/>
        <v>206087.50539654776</v>
      </c>
      <c r="BE75" s="10">
        <f t="shared" si="107"/>
        <v>206087.50539654776</v>
      </c>
      <c r="BF75" s="10">
        <f t="shared" si="107"/>
        <v>206087.50539654776</v>
      </c>
      <c r="BG75" s="10">
        <f t="shared" si="107"/>
        <v>206087.50539654776</v>
      </c>
      <c r="BH75" s="10">
        <f t="shared" si="107"/>
        <v>206087.50539654776</v>
      </c>
      <c r="BI75" s="10">
        <f t="shared" si="107"/>
        <v>206087.50539654776</v>
      </c>
      <c r="BJ75" s="10">
        <f t="shared" si="107"/>
        <v>206087.50539654776</v>
      </c>
      <c r="BK75" s="10">
        <f t="shared" si="107"/>
        <v>206087.50539654776</v>
      </c>
      <c r="BL75" s="10">
        <f t="shared" si="107"/>
        <v>206087.50539654776</v>
      </c>
    </row>
    <row r="76" spans="2:64">
      <c r="B76" s="3" t="s">
        <v>187</v>
      </c>
      <c r="C76" s="7" t="s">
        <v>47</v>
      </c>
      <c r="E76" s="13">
        <f t="shared" ref="E76:AJ76" si="108">E71+E73+E75</f>
        <v>1037132.0741465476</v>
      </c>
      <c r="F76" s="13">
        <f t="shared" si="108"/>
        <v>1037132.0741465476</v>
      </c>
      <c r="G76" s="13">
        <f t="shared" si="108"/>
        <v>1037132.0741465476</v>
      </c>
      <c r="H76" s="13">
        <f t="shared" si="108"/>
        <v>1037132.0741465476</v>
      </c>
      <c r="I76" s="13">
        <f t="shared" si="108"/>
        <v>1037132.0741465476</v>
      </c>
      <c r="J76" s="13">
        <f t="shared" si="108"/>
        <v>1037132.0741465476</v>
      </c>
      <c r="K76" s="13">
        <f t="shared" si="108"/>
        <v>1037132.0741465476</v>
      </c>
      <c r="L76" s="13">
        <f t="shared" si="108"/>
        <v>1037132.0741465476</v>
      </c>
      <c r="M76" s="13">
        <f t="shared" si="108"/>
        <v>1037132.0741465476</v>
      </c>
      <c r="N76" s="13">
        <f t="shared" si="108"/>
        <v>1037132.0741465476</v>
      </c>
      <c r="O76" s="13">
        <f t="shared" si="108"/>
        <v>1037132.0741465476</v>
      </c>
      <c r="P76" s="13">
        <f t="shared" si="108"/>
        <v>1037132.0741465476</v>
      </c>
      <c r="Q76" s="13">
        <f t="shared" si="108"/>
        <v>1037132.0741465476</v>
      </c>
      <c r="R76" s="13">
        <f t="shared" si="108"/>
        <v>1037132.0741465476</v>
      </c>
      <c r="S76" s="13">
        <f t="shared" si="108"/>
        <v>1037132.0741465476</v>
      </c>
      <c r="T76" s="13">
        <f t="shared" si="108"/>
        <v>1037132.0741465476</v>
      </c>
      <c r="U76" s="13">
        <f t="shared" si="108"/>
        <v>1037132.0741465476</v>
      </c>
      <c r="V76" s="13">
        <f t="shared" si="108"/>
        <v>1037132.0741465476</v>
      </c>
      <c r="W76" s="13">
        <f t="shared" si="108"/>
        <v>1037132.0741465476</v>
      </c>
      <c r="X76" s="13">
        <f t="shared" si="108"/>
        <v>1037132.0741465476</v>
      </c>
      <c r="Y76" s="13">
        <f t="shared" si="108"/>
        <v>1037132.0741465476</v>
      </c>
      <c r="Z76" s="13">
        <f t="shared" si="108"/>
        <v>1037132.0741465476</v>
      </c>
      <c r="AA76" s="13">
        <f t="shared" si="108"/>
        <v>1037132.0741465476</v>
      </c>
      <c r="AB76" s="13">
        <f t="shared" si="108"/>
        <v>1037132.0741465476</v>
      </c>
      <c r="AC76" s="13">
        <f t="shared" si="108"/>
        <v>1037132.0741465476</v>
      </c>
      <c r="AD76" s="13">
        <f t="shared" si="108"/>
        <v>1037132.0741465476</v>
      </c>
      <c r="AE76" s="13">
        <f t="shared" si="108"/>
        <v>1037132.0741465476</v>
      </c>
      <c r="AF76" s="13">
        <f t="shared" si="108"/>
        <v>1037132.0741465476</v>
      </c>
      <c r="AG76" s="13">
        <f t="shared" si="108"/>
        <v>1037132.0741465476</v>
      </c>
      <c r="AH76" s="13">
        <f t="shared" si="108"/>
        <v>1037132.0741465476</v>
      </c>
      <c r="AI76" s="13">
        <f t="shared" si="108"/>
        <v>1037132.0741465476</v>
      </c>
      <c r="AJ76" s="13">
        <f t="shared" si="108"/>
        <v>1037132.0741465476</v>
      </c>
      <c r="AK76" s="13">
        <f t="shared" ref="AK76:BL76" si="109">AK71+AK73+AK75</f>
        <v>1037132.0741465476</v>
      </c>
      <c r="AL76" s="13">
        <f t="shared" si="109"/>
        <v>1037132.0741465476</v>
      </c>
      <c r="AM76" s="13">
        <f t="shared" si="109"/>
        <v>1037132.0741465476</v>
      </c>
      <c r="AN76" s="13">
        <f t="shared" si="109"/>
        <v>1037132.0741465476</v>
      </c>
      <c r="AO76" s="13">
        <f t="shared" si="109"/>
        <v>1037132.0741465476</v>
      </c>
      <c r="AP76" s="13">
        <f t="shared" si="109"/>
        <v>1037132.0741465476</v>
      </c>
      <c r="AQ76" s="13">
        <f t="shared" si="109"/>
        <v>1037132.0741465476</v>
      </c>
      <c r="AR76" s="13">
        <f t="shared" si="109"/>
        <v>1037132.0741465476</v>
      </c>
      <c r="AS76" s="13">
        <f t="shared" si="109"/>
        <v>1037132.0741465476</v>
      </c>
      <c r="AT76" s="13">
        <f t="shared" si="109"/>
        <v>1037132.0741465476</v>
      </c>
      <c r="AU76" s="13">
        <f t="shared" si="109"/>
        <v>1037132.0741465476</v>
      </c>
      <c r="AV76" s="13">
        <f t="shared" si="109"/>
        <v>1037132.0741465476</v>
      </c>
      <c r="AW76" s="13">
        <f t="shared" si="109"/>
        <v>1037132.0741465476</v>
      </c>
      <c r="AX76" s="13">
        <f t="shared" si="109"/>
        <v>1037132.0741465476</v>
      </c>
      <c r="AY76" s="13">
        <f t="shared" si="109"/>
        <v>1037132.0741465476</v>
      </c>
      <c r="AZ76" s="13">
        <f t="shared" si="109"/>
        <v>1037132.0741465476</v>
      </c>
      <c r="BA76" s="13">
        <f t="shared" si="109"/>
        <v>1037132.0741465476</v>
      </c>
      <c r="BB76" s="13">
        <f t="shared" si="109"/>
        <v>1037132.0741465476</v>
      </c>
      <c r="BC76" s="13">
        <f t="shared" si="109"/>
        <v>1037132.0741465476</v>
      </c>
      <c r="BD76" s="13">
        <f t="shared" si="109"/>
        <v>1037132.0741465476</v>
      </c>
      <c r="BE76" s="13">
        <f t="shared" si="109"/>
        <v>1037132.0741465476</v>
      </c>
      <c r="BF76" s="13">
        <f t="shared" si="109"/>
        <v>1037132.0741465476</v>
      </c>
      <c r="BG76" s="13">
        <f t="shared" si="109"/>
        <v>1037132.0741465476</v>
      </c>
      <c r="BH76" s="13">
        <f t="shared" si="109"/>
        <v>1037132.0741465476</v>
      </c>
      <c r="BI76" s="13">
        <f t="shared" si="109"/>
        <v>1037132.0741465476</v>
      </c>
      <c r="BJ76" s="13">
        <f t="shared" si="109"/>
        <v>1037132.0741465476</v>
      </c>
      <c r="BK76" s="13">
        <f t="shared" si="109"/>
        <v>1037132.0741465476</v>
      </c>
      <c r="BL76" s="13">
        <f t="shared" si="109"/>
        <v>1037132.0741465476</v>
      </c>
    </row>
    <row r="77" spans="2:64">
      <c r="B77" s="5" t="s">
        <v>188</v>
      </c>
      <c r="C77" s="7" t="s">
        <v>35</v>
      </c>
      <c r="D77" s="8">
        <v>0.52500000000000002</v>
      </c>
      <c r="E77" s="8">
        <f t="shared" ref="E77:AJ77" si="110">D77</f>
        <v>0.52500000000000002</v>
      </c>
      <c r="F77" s="8">
        <f t="shared" si="110"/>
        <v>0.52500000000000002</v>
      </c>
      <c r="G77" s="8">
        <f t="shared" si="110"/>
        <v>0.52500000000000002</v>
      </c>
      <c r="H77" s="8">
        <f t="shared" si="110"/>
        <v>0.52500000000000002</v>
      </c>
      <c r="I77" s="8">
        <f t="shared" si="110"/>
        <v>0.52500000000000002</v>
      </c>
      <c r="J77" s="8">
        <f t="shared" si="110"/>
        <v>0.52500000000000002</v>
      </c>
      <c r="K77" s="8">
        <f t="shared" si="110"/>
        <v>0.52500000000000002</v>
      </c>
      <c r="L77" s="8">
        <f t="shared" si="110"/>
        <v>0.52500000000000002</v>
      </c>
      <c r="M77" s="8">
        <f t="shared" si="110"/>
        <v>0.52500000000000002</v>
      </c>
      <c r="N77" s="8">
        <f t="shared" si="110"/>
        <v>0.52500000000000002</v>
      </c>
      <c r="O77" s="8">
        <f t="shared" si="110"/>
        <v>0.52500000000000002</v>
      </c>
      <c r="P77" s="8">
        <f t="shared" si="110"/>
        <v>0.52500000000000002</v>
      </c>
      <c r="Q77" s="8">
        <f t="shared" si="110"/>
        <v>0.52500000000000002</v>
      </c>
      <c r="R77" s="8">
        <f t="shared" si="110"/>
        <v>0.52500000000000002</v>
      </c>
      <c r="S77" s="8">
        <f t="shared" si="110"/>
        <v>0.52500000000000002</v>
      </c>
      <c r="T77" s="8">
        <f t="shared" si="110"/>
        <v>0.52500000000000002</v>
      </c>
      <c r="U77" s="8">
        <f t="shared" si="110"/>
        <v>0.52500000000000002</v>
      </c>
      <c r="V77" s="8">
        <f t="shared" si="110"/>
        <v>0.52500000000000002</v>
      </c>
      <c r="W77" s="8">
        <f t="shared" si="110"/>
        <v>0.52500000000000002</v>
      </c>
      <c r="X77" s="8">
        <f t="shared" si="110"/>
        <v>0.52500000000000002</v>
      </c>
      <c r="Y77" s="8">
        <f t="shared" si="110"/>
        <v>0.52500000000000002</v>
      </c>
      <c r="Z77" s="8">
        <f t="shared" si="110"/>
        <v>0.52500000000000002</v>
      </c>
      <c r="AA77" s="8">
        <f t="shared" si="110"/>
        <v>0.52500000000000002</v>
      </c>
      <c r="AB77" s="8">
        <f t="shared" si="110"/>
        <v>0.52500000000000002</v>
      </c>
      <c r="AC77" s="8">
        <f t="shared" si="110"/>
        <v>0.52500000000000002</v>
      </c>
      <c r="AD77" s="8">
        <f t="shared" si="110"/>
        <v>0.52500000000000002</v>
      </c>
      <c r="AE77" s="8">
        <f t="shared" si="110"/>
        <v>0.52500000000000002</v>
      </c>
      <c r="AF77" s="8">
        <f t="shared" si="110"/>
        <v>0.52500000000000002</v>
      </c>
      <c r="AG77" s="8">
        <f t="shared" si="110"/>
        <v>0.52500000000000002</v>
      </c>
      <c r="AH77" s="8">
        <f t="shared" si="110"/>
        <v>0.52500000000000002</v>
      </c>
      <c r="AI77" s="8">
        <f t="shared" si="110"/>
        <v>0.52500000000000002</v>
      </c>
      <c r="AJ77" s="8">
        <f t="shared" si="110"/>
        <v>0.52500000000000002</v>
      </c>
      <c r="AK77" s="8">
        <f t="shared" ref="AK77:BL77" si="111">AJ77</f>
        <v>0.52500000000000002</v>
      </c>
      <c r="AL77" s="8">
        <f t="shared" si="111"/>
        <v>0.52500000000000002</v>
      </c>
      <c r="AM77" s="8">
        <f t="shared" si="111"/>
        <v>0.52500000000000002</v>
      </c>
      <c r="AN77" s="8">
        <f t="shared" si="111"/>
        <v>0.52500000000000002</v>
      </c>
      <c r="AO77" s="8">
        <f t="shared" si="111"/>
        <v>0.52500000000000002</v>
      </c>
      <c r="AP77" s="8">
        <f t="shared" si="111"/>
        <v>0.52500000000000002</v>
      </c>
      <c r="AQ77" s="8">
        <f t="shared" si="111"/>
        <v>0.52500000000000002</v>
      </c>
      <c r="AR77" s="8">
        <f t="shared" si="111"/>
        <v>0.52500000000000002</v>
      </c>
      <c r="AS77" s="8">
        <f t="shared" si="111"/>
        <v>0.52500000000000002</v>
      </c>
      <c r="AT77" s="8">
        <f t="shared" si="111"/>
        <v>0.52500000000000002</v>
      </c>
      <c r="AU77" s="8">
        <f t="shared" si="111"/>
        <v>0.52500000000000002</v>
      </c>
      <c r="AV77" s="8">
        <f t="shared" si="111"/>
        <v>0.52500000000000002</v>
      </c>
      <c r="AW77" s="8">
        <f t="shared" si="111"/>
        <v>0.52500000000000002</v>
      </c>
      <c r="AX77" s="8">
        <f t="shared" si="111"/>
        <v>0.52500000000000002</v>
      </c>
      <c r="AY77" s="8">
        <f t="shared" si="111"/>
        <v>0.52500000000000002</v>
      </c>
      <c r="AZ77" s="8">
        <f t="shared" si="111"/>
        <v>0.52500000000000002</v>
      </c>
      <c r="BA77" s="8">
        <f t="shared" si="111"/>
        <v>0.52500000000000002</v>
      </c>
      <c r="BB77" s="8">
        <f t="shared" si="111"/>
        <v>0.52500000000000002</v>
      </c>
      <c r="BC77" s="8">
        <f t="shared" si="111"/>
        <v>0.52500000000000002</v>
      </c>
      <c r="BD77" s="8">
        <f t="shared" si="111"/>
        <v>0.52500000000000002</v>
      </c>
      <c r="BE77" s="8">
        <f t="shared" si="111"/>
        <v>0.52500000000000002</v>
      </c>
      <c r="BF77" s="8">
        <f t="shared" si="111"/>
        <v>0.52500000000000002</v>
      </c>
      <c r="BG77" s="8">
        <f t="shared" si="111"/>
        <v>0.52500000000000002</v>
      </c>
      <c r="BH77" s="8">
        <f t="shared" si="111"/>
        <v>0.52500000000000002</v>
      </c>
      <c r="BI77" s="8">
        <f t="shared" si="111"/>
        <v>0.52500000000000002</v>
      </c>
      <c r="BJ77" s="8">
        <f t="shared" si="111"/>
        <v>0.52500000000000002</v>
      </c>
      <c r="BK77" s="8">
        <f t="shared" si="111"/>
        <v>0.52500000000000002</v>
      </c>
      <c r="BL77" s="8">
        <f t="shared" si="111"/>
        <v>0.52500000000000002</v>
      </c>
    </row>
    <row r="78" spans="2:64">
      <c r="B78" s="5" t="s">
        <v>189</v>
      </c>
      <c r="C78" s="7" t="s">
        <v>47</v>
      </c>
      <c r="E78" s="10">
        <f t="shared" ref="E78:AJ78" si="112">E45*E77</f>
        <v>28992.949999999997</v>
      </c>
      <c r="F78" s="10">
        <f t="shared" si="112"/>
        <v>28992.949999999997</v>
      </c>
      <c r="G78" s="10">
        <f t="shared" si="112"/>
        <v>28992.949999999997</v>
      </c>
      <c r="H78" s="10">
        <f t="shared" si="112"/>
        <v>28992.949999999997</v>
      </c>
      <c r="I78" s="10">
        <f t="shared" si="112"/>
        <v>28992.949999999997</v>
      </c>
      <c r="J78" s="10">
        <f t="shared" si="112"/>
        <v>28992.949999999997</v>
      </c>
      <c r="K78" s="10">
        <f t="shared" si="112"/>
        <v>28992.949999999997</v>
      </c>
      <c r="L78" s="10">
        <f t="shared" si="112"/>
        <v>28992.949999999997</v>
      </c>
      <c r="M78" s="10">
        <f t="shared" si="112"/>
        <v>28992.949999999997</v>
      </c>
      <c r="N78" s="10">
        <f t="shared" si="112"/>
        <v>28992.949999999997</v>
      </c>
      <c r="O78" s="10">
        <f t="shared" si="112"/>
        <v>28992.949999999997</v>
      </c>
      <c r="P78" s="10">
        <f t="shared" si="112"/>
        <v>31115.668834249991</v>
      </c>
      <c r="Q78" s="10">
        <f t="shared" si="112"/>
        <v>31115.668834249991</v>
      </c>
      <c r="R78" s="10">
        <f t="shared" si="112"/>
        <v>31115.668834249991</v>
      </c>
      <c r="S78" s="10">
        <f t="shared" si="112"/>
        <v>31115.668834249991</v>
      </c>
      <c r="T78" s="10">
        <f t="shared" si="112"/>
        <v>31115.668834249991</v>
      </c>
      <c r="U78" s="10">
        <f t="shared" si="112"/>
        <v>31115.668834249991</v>
      </c>
      <c r="V78" s="10">
        <f t="shared" si="112"/>
        <v>31115.668834249991</v>
      </c>
      <c r="W78" s="10">
        <f t="shared" si="112"/>
        <v>31115.668834249991</v>
      </c>
      <c r="X78" s="10">
        <f t="shared" si="112"/>
        <v>31115.668834249991</v>
      </c>
      <c r="Y78" s="10">
        <f t="shared" si="112"/>
        <v>31115.668834249991</v>
      </c>
      <c r="Z78" s="10">
        <f t="shared" si="112"/>
        <v>31115.668834249991</v>
      </c>
      <c r="AA78" s="10">
        <f t="shared" si="112"/>
        <v>31115.668834249991</v>
      </c>
      <c r="AB78" s="10">
        <f t="shared" si="112"/>
        <v>33393.8025279496</v>
      </c>
      <c r="AC78" s="10">
        <f t="shared" si="112"/>
        <v>33393.8025279496</v>
      </c>
      <c r="AD78" s="10">
        <f t="shared" si="112"/>
        <v>33393.8025279496</v>
      </c>
      <c r="AE78" s="10">
        <f t="shared" si="112"/>
        <v>33393.8025279496</v>
      </c>
      <c r="AF78" s="10">
        <f t="shared" si="112"/>
        <v>33393.8025279496</v>
      </c>
      <c r="AG78" s="10">
        <f t="shared" si="112"/>
        <v>33393.8025279496</v>
      </c>
      <c r="AH78" s="10">
        <f t="shared" si="112"/>
        <v>33393.8025279496</v>
      </c>
      <c r="AI78" s="10">
        <f t="shared" si="112"/>
        <v>33393.8025279496</v>
      </c>
      <c r="AJ78" s="10">
        <f t="shared" si="112"/>
        <v>33393.8025279496</v>
      </c>
      <c r="AK78" s="10">
        <f t="shared" ref="AK78:BL78" si="113">AK45*AK77</f>
        <v>33393.8025279496</v>
      </c>
      <c r="AL78" s="10">
        <f t="shared" si="113"/>
        <v>33393.8025279496</v>
      </c>
      <c r="AM78" s="10">
        <f t="shared" si="113"/>
        <v>33393.8025279496</v>
      </c>
      <c r="AN78" s="10">
        <f t="shared" si="113"/>
        <v>35838.729780033427</v>
      </c>
      <c r="AO78" s="10">
        <f t="shared" si="113"/>
        <v>35838.729780033427</v>
      </c>
      <c r="AP78" s="10">
        <f t="shared" si="113"/>
        <v>35838.729780033427</v>
      </c>
      <c r="AQ78" s="10">
        <f t="shared" si="113"/>
        <v>35838.729780033427</v>
      </c>
      <c r="AR78" s="10">
        <f t="shared" si="113"/>
        <v>35838.729780033427</v>
      </c>
      <c r="AS78" s="10">
        <f t="shared" si="113"/>
        <v>35838.729780033427</v>
      </c>
      <c r="AT78" s="10">
        <f t="shared" si="113"/>
        <v>35838.729780033427</v>
      </c>
      <c r="AU78" s="10">
        <f t="shared" si="113"/>
        <v>35838.729780033427</v>
      </c>
      <c r="AV78" s="10">
        <f t="shared" si="113"/>
        <v>35838.729780033427</v>
      </c>
      <c r="AW78" s="10">
        <f t="shared" si="113"/>
        <v>35838.729780033427</v>
      </c>
      <c r="AX78" s="10">
        <f t="shared" si="113"/>
        <v>35838.729780033427</v>
      </c>
      <c r="AY78" s="10">
        <f t="shared" si="113"/>
        <v>35838.729780033427</v>
      </c>
      <c r="AZ78" s="10">
        <f t="shared" si="113"/>
        <v>38462.662380878566</v>
      </c>
      <c r="BA78" s="10">
        <f t="shared" si="113"/>
        <v>38462.662380878566</v>
      </c>
      <c r="BB78" s="10">
        <f t="shared" si="113"/>
        <v>38462.662380878566</v>
      </c>
      <c r="BC78" s="10">
        <f t="shared" si="113"/>
        <v>38462.662380878566</v>
      </c>
      <c r="BD78" s="10">
        <f t="shared" si="113"/>
        <v>38462.662380878566</v>
      </c>
      <c r="BE78" s="10">
        <f t="shared" si="113"/>
        <v>38462.662380878566</v>
      </c>
      <c r="BF78" s="10">
        <f t="shared" si="113"/>
        <v>38462.662380878566</v>
      </c>
      <c r="BG78" s="10">
        <f t="shared" si="113"/>
        <v>38462.662380878566</v>
      </c>
      <c r="BH78" s="10">
        <f t="shared" si="113"/>
        <v>38462.662380878566</v>
      </c>
      <c r="BI78" s="10">
        <f t="shared" si="113"/>
        <v>38462.662380878566</v>
      </c>
      <c r="BJ78" s="10">
        <f t="shared" si="113"/>
        <v>38462.662380878566</v>
      </c>
      <c r="BK78" s="10">
        <f t="shared" si="113"/>
        <v>38462.662380878566</v>
      </c>
      <c r="BL78" s="10">
        <f t="shared" si="113"/>
        <v>41278.706207094583</v>
      </c>
    </row>
    <row r="79" spans="2:64">
      <c r="B79" s="5" t="s">
        <v>190</v>
      </c>
      <c r="C79" s="7" t="s">
        <v>35</v>
      </c>
      <c r="D79" s="8">
        <v>0.32982778723220268</v>
      </c>
      <c r="E79" s="8">
        <f t="shared" ref="E79:AJ79" si="114">D79</f>
        <v>0.32982778723220268</v>
      </c>
      <c r="F79" s="8">
        <f t="shared" si="114"/>
        <v>0.32982778723220268</v>
      </c>
      <c r="G79" s="8">
        <f t="shared" si="114"/>
        <v>0.32982778723220268</v>
      </c>
      <c r="H79" s="8">
        <f t="shared" si="114"/>
        <v>0.32982778723220268</v>
      </c>
      <c r="I79" s="8">
        <f t="shared" si="114"/>
        <v>0.32982778723220268</v>
      </c>
      <c r="J79" s="8">
        <f t="shared" si="114"/>
        <v>0.32982778723220268</v>
      </c>
      <c r="K79" s="8">
        <f t="shared" si="114"/>
        <v>0.32982778723220268</v>
      </c>
      <c r="L79" s="8">
        <f t="shared" si="114"/>
        <v>0.32982778723220268</v>
      </c>
      <c r="M79" s="8">
        <f t="shared" si="114"/>
        <v>0.32982778723220268</v>
      </c>
      <c r="N79" s="8">
        <f t="shared" si="114"/>
        <v>0.32982778723220268</v>
      </c>
      <c r="O79" s="8">
        <f t="shared" si="114"/>
        <v>0.32982778723220268</v>
      </c>
      <c r="P79" s="8">
        <f t="shared" si="114"/>
        <v>0.32982778723220268</v>
      </c>
      <c r="Q79" s="8">
        <f t="shared" si="114"/>
        <v>0.32982778723220268</v>
      </c>
      <c r="R79" s="8">
        <f t="shared" si="114"/>
        <v>0.32982778723220268</v>
      </c>
      <c r="S79" s="8">
        <f t="shared" si="114"/>
        <v>0.32982778723220268</v>
      </c>
      <c r="T79" s="8">
        <f t="shared" si="114"/>
        <v>0.32982778723220268</v>
      </c>
      <c r="U79" s="8">
        <f t="shared" si="114"/>
        <v>0.32982778723220268</v>
      </c>
      <c r="V79" s="8">
        <f t="shared" si="114"/>
        <v>0.32982778723220268</v>
      </c>
      <c r="W79" s="8">
        <f t="shared" si="114"/>
        <v>0.32982778723220268</v>
      </c>
      <c r="X79" s="8">
        <f t="shared" si="114"/>
        <v>0.32982778723220268</v>
      </c>
      <c r="Y79" s="8">
        <f t="shared" si="114"/>
        <v>0.32982778723220268</v>
      </c>
      <c r="Z79" s="8">
        <f t="shared" si="114"/>
        <v>0.32982778723220268</v>
      </c>
      <c r="AA79" s="8">
        <f t="shared" si="114"/>
        <v>0.32982778723220268</v>
      </c>
      <c r="AB79" s="8">
        <f t="shared" si="114"/>
        <v>0.32982778723220268</v>
      </c>
      <c r="AC79" s="8">
        <f t="shared" si="114"/>
        <v>0.32982778723220268</v>
      </c>
      <c r="AD79" s="8">
        <f t="shared" si="114"/>
        <v>0.32982778723220268</v>
      </c>
      <c r="AE79" s="8">
        <f t="shared" si="114"/>
        <v>0.32982778723220268</v>
      </c>
      <c r="AF79" s="8">
        <f t="shared" si="114"/>
        <v>0.32982778723220268</v>
      </c>
      <c r="AG79" s="8">
        <f t="shared" si="114"/>
        <v>0.32982778723220268</v>
      </c>
      <c r="AH79" s="8">
        <f t="shared" si="114"/>
        <v>0.32982778723220268</v>
      </c>
      <c r="AI79" s="8">
        <f t="shared" si="114"/>
        <v>0.32982778723220268</v>
      </c>
      <c r="AJ79" s="8">
        <f t="shared" si="114"/>
        <v>0.32982778723220268</v>
      </c>
      <c r="AK79" s="8">
        <f t="shared" ref="AK79:BL79" si="115">AJ79</f>
        <v>0.32982778723220268</v>
      </c>
      <c r="AL79" s="8">
        <f t="shared" si="115"/>
        <v>0.32982778723220268</v>
      </c>
      <c r="AM79" s="8">
        <f t="shared" si="115"/>
        <v>0.32982778723220268</v>
      </c>
      <c r="AN79" s="8">
        <f t="shared" si="115"/>
        <v>0.32982778723220268</v>
      </c>
      <c r="AO79" s="8">
        <f t="shared" si="115"/>
        <v>0.32982778723220268</v>
      </c>
      <c r="AP79" s="8">
        <f t="shared" si="115"/>
        <v>0.32982778723220268</v>
      </c>
      <c r="AQ79" s="8">
        <f t="shared" si="115"/>
        <v>0.32982778723220268</v>
      </c>
      <c r="AR79" s="8">
        <f t="shared" si="115"/>
        <v>0.32982778723220268</v>
      </c>
      <c r="AS79" s="8">
        <f t="shared" si="115"/>
        <v>0.32982778723220268</v>
      </c>
      <c r="AT79" s="8">
        <f t="shared" si="115"/>
        <v>0.32982778723220268</v>
      </c>
      <c r="AU79" s="8">
        <f t="shared" si="115"/>
        <v>0.32982778723220268</v>
      </c>
      <c r="AV79" s="8">
        <f t="shared" si="115"/>
        <v>0.32982778723220268</v>
      </c>
      <c r="AW79" s="8">
        <f t="shared" si="115"/>
        <v>0.32982778723220268</v>
      </c>
      <c r="AX79" s="8">
        <f t="shared" si="115"/>
        <v>0.32982778723220268</v>
      </c>
      <c r="AY79" s="8">
        <f t="shared" si="115"/>
        <v>0.32982778723220268</v>
      </c>
      <c r="AZ79" s="8">
        <f t="shared" si="115"/>
        <v>0.32982778723220268</v>
      </c>
      <c r="BA79" s="8">
        <f t="shared" si="115"/>
        <v>0.32982778723220268</v>
      </c>
      <c r="BB79" s="8">
        <f t="shared" si="115"/>
        <v>0.32982778723220268</v>
      </c>
      <c r="BC79" s="8">
        <f t="shared" si="115"/>
        <v>0.32982778723220268</v>
      </c>
      <c r="BD79" s="8">
        <f t="shared" si="115"/>
        <v>0.32982778723220268</v>
      </c>
      <c r="BE79" s="8">
        <f t="shared" si="115"/>
        <v>0.32982778723220268</v>
      </c>
      <c r="BF79" s="8">
        <f t="shared" si="115"/>
        <v>0.32982778723220268</v>
      </c>
      <c r="BG79" s="8">
        <f t="shared" si="115"/>
        <v>0.32982778723220268</v>
      </c>
      <c r="BH79" s="8">
        <f t="shared" si="115"/>
        <v>0.32982778723220268</v>
      </c>
      <c r="BI79" s="8">
        <f t="shared" si="115"/>
        <v>0.32982778723220268</v>
      </c>
      <c r="BJ79" s="8">
        <f t="shared" si="115"/>
        <v>0.32982778723220268</v>
      </c>
      <c r="BK79" s="8">
        <f t="shared" si="115"/>
        <v>0.32982778723220268</v>
      </c>
      <c r="BL79" s="8">
        <f t="shared" si="115"/>
        <v>0.32982778723220268</v>
      </c>
    </row>
    <row r="80" spans="2:64">
      <c r="B80" s="5" t="s">
        <v>191</v>
      </c>
      <c r="C80" s="7" t="s">
        <v>47</v>
      </c>
      <c r="E80" s="10">
        <f t="shared" ref="E80:AJ80" si="116">E45*E79</f>
        <v>18214.629607302646</v>
      </c>
      <c r="F80" s="10">
        <f t="shared" si="116"/>
        <v>18214.629607302646</v>
      </c>
      <c r="G80" s="10">
        <f t="shared" si="116"/>
        <v>18214.629607302646</v>
      </c>
      <c r="H80" s="10">
        <f t="shared" si="116"/>
        <v>18214.629607302646</v>
      </c>
      <c r="I80" s="10">
        <f t="shared" si="116"/>
        <v>18214.629607302646</v>
      </c>
      <c r="J80" s="10">
        <f t="shared" si="116"/>
        <v>18214.629607302646</v>
      </c>
      <c r="K80" s="10">
        <f t="shared" si="116"/>
        <v>18214.629607302646</v>
      </c>
      <c r="L80" s="10">
        <f t="shared" si="116"/>
        <v>18214.629607302646</v>
      </c>
      <c r="M80" s="10">
        <f t="shared" si="116"/>
        <v>18214.629607302646</v>
      </c>
      <c r="N80" s="10">
        <f t="shared" si="116"/>
        <v>18214.629607302646</v>
      </c>
      <c r="O80" s="10">
        <f t="shared" si="116"/>
        <v>18214.629607302646</v>
      </c>
      <c r="P80" s="10">
        <f t="shared" si="116"/>
        <v>19548.213714001304</v>
      </c>
      <c r="Q80" s="10">
        <f t="shared" si="116"/>
        <v>19548.213714001304</v>
      </c>
      <c r="R80" s="10">
        <f t="shared" si="116"/>
        <v>19548.213714001304</v>
      </c>
      <c r="S80" s="10">
        <f t="shared" si="116"/>
        <v>19548.213714001304</v>
      </c>
      <c r="T80" s="10">
        <f t="shared" si="116"/>
        <v>19548.213714001304</v>
      </c>
      <c r="U80" s="10">
        <f t="shared" si="116"/>
        <v>19548.213714001304</v>
      </c>
      <c r="V80" s="10">
        <f t="shared" si="116"/>
        <v>19548.213714001304</v>
      </c>
      <c r="W80" s="10">
        <f t="shared" si="116"/>
        <v>19548.213714001304</v>
      </c>
      <c r="X80" s="10">
        <f t="shared" si="116"/>
        <v>19548.213714001304</v>
      </c>
      <c r="Y80" s="10">
        <f t="shared" si="116"/>
        <v>19548.213714001304</v>
      </c>
      <c r="Z80" s="10">
        <f t="shared" si="116"/>
        <v>19548.213714001304</v>
      </c>
      <c r="AA80" s="10">
        <f t="shared" si="116"/>
        <v>19548.213714001304</v>
      </c>
      <c r="AB80" s="10">
        <f t="shared" si="116"/>
        <v>20979.436181071909</v>
      </c>
      <c r="AC80" s="10">
        <f t="shared" si="116"/>
        <v>20979.436181071909</v>
      </c>
      <c r="AD80" s="10">
        <f t="shared" si="116"/>
        <v>20979.436181071909</v>
      </c>
      <c r="AE80" s="10">
        <f t="shared" si="116"/>
        <v>20979.436181071909</v>
      </c>
      <c r="AF80" s="10">
        <f t="shared" si="116"/>
        <v>20979.436181071909</v>
      </c>
      <c r="AG80" s="10">
        <f t="shared" si="116"/>
        <v>20979.436181071909</v>
      </c>
      <c r="AH80" s="10">
        <f t="shared" si="116"/>
        <v>20979.436181071909</v>
      </c>
      <c r="AI80" s="10">
        <f t="shared" si="116"/>
        <v>20979.436181071909</v>
      </c>
      <c r="AJ80" s="10">
        <f t="shared" si="116"/>
        <v>20979.436181071909</v>
      </c>
      <c r="AK80" s="10">
        <f t="shared" ref="AK80:BL80" si="117">AK45*AK79</f>
        <v>20979.436181071909</v>
      </c>
      <c r="AL80" s="10">
        <f t="shared" si="117"/>
        <v>20979.436181071909</v>
      </c>
      <c r="AM80" s="10">
        <f t="shared" si="117"/>
        <v>20979.436181071909</v>
      </c>
      <c r="AN80" s="10">
        <f t="shared" si="117"/>
        <v>22515.445601069085</v>
      </c>
      <c r="AO80" s="10">
        <f t="shared" si="117"/>
        <v>22515.445601069085</v>
      </c>
      <c r="AP80" s="10">
        <f t="shared" si="117"/>
        <v>22515.445601069085</v>
      </c>
      <c r="AQ80" s="10">
        <f t="shared" si="117"/>
        <v>22515.445601069085</v>
      </c>
      <c r="AR80" s="10">
        <f t="shared" si="117"/>
        <v>22515.445601069085</v>
      </c>
      <c r="AS80" s="10">
        <f t="shared" si="117"/>
        <v>22515.445601069085</v>
      </c>
      <c r="AT80" s="10">
        <f t="shared" si="117"/>
        <v>22515.445601069085</v>
      </c>
      <c r="AU80" s="10">
        <f t="shared" si="117"/>
        <v>22515.445601069085</v>
      </c>
      <c r="AV80" s="10">
        <f t="shared" si="117"/>
        <v>22515.445601069085</v>
      </c>
      <c r="AW80" s="10">
        <f t="shared" si="117"/>
        <v>22515.445601069085</v>
      </c>
      <c r="AX80" s="10">
        <f t="shared" si="117"/>
        <v>22515.445601069085</v>
      </c>
      <c r="AY80" s="10">
        <f t="shared" si="117"/>
        <v>22515.445601069085</v>
      </c>
      <c r="AZ80" s="10">
        <f t="shared" si="117"/>
        <v>24163.913950751357</v>
      </c>
      <c r="BA80" s="10">
        <f t="shared" si="117"/>
        <v>24163.913950751357</v>
      </c>
      <c r="BB80" s="10">
        <f t="shared" si="117"/>
        <v>24163.913950751357</v>
      </c>
      <c r="BC80" s="10">
        <f t="shared" si="117"/>
        <v>24163.913950751357</v>
      </c>
      <c r="BD80" s="10">
        <f t="shared" si="117"/>
        <v>24163.913950751357</v>
      </c>
      <c r="BE80" s="10">
        <f t="shared" si="117"/>
        <v>24163.913950751357</v>
      </c>
      <c r="BF80" s="10">
        <f t="shared" si="117"/>
        <v>24163.913950751357</v>
      </c>
      <c r="BG80" s="10">
        <f t="shared" si="117"/>
        <v>24163.913950751357</v>
      </c>
      <c r="BH80" s="10">
        <f t="shared" si="117"/>
        <v>24163.913950751357</v>
      </c>
      <c r="BI80" s="10">
        <f t="shared" si="117"/>
        <v>24163.913950751357</v>
      </c>
      <c r="BJ80" s="10">
        <f t="shared" si="117"/>
        <v>24163.913950751357</v>
      </c>
      <c r="BK80" s="10">
        <f t="shared" si="117"/>
        <v>24163.913950751357</v>
      </c>
      <c r="BL80" s="10">
        <f t="shared" si="117"/>
        <v>25933.074910655614</v>
      </c>
    </row>
    <row r="81" spans="2:64">
      <c r="B81" s="3" t="s">
        <v>192</v>
      </c>
      <c r="C81" s="7" t="s">
        <v>47</v>
      </c>
      <c r="E81" s="13">
        <f t="shared" ref="E81:AJ81" si="118">E78+E80</f>
        <v>47207.579607302643</v>
      </c>
      <c r="F81" s="13">
        <f t="shared" si="118"/>
        <v>47207.579607302643</v>
      </c>
      <c r="G81" s="13">
        <f t="shared" si="118"/>
        <v>47207.579607302643</v>
      </c>
      <c r="H81" s="13">
        <f t="shared" si="118"/>
        <v>47207.579607302643</v>
      </c>
      <c r="I81" s="13">
        <f t="shared" si="118"/>
        <v>47207.579607302643</v>
      </c>
      <c r="J81" s="13">
        <f t="shared" si="118"/>
        <v>47207.579607302643</v>
      </c>
      <c r="K81" s="13">
        <f t="shared" si="118"/>
        <v>47207.579607302643</v>
      </c>
      <c r="L81" s="13">
        <f t="shared" si="118"/>
        <v>47207.579607302643</v>
      </c>
      <c r="M81" s="13">
        <f t="shared" si="118"/>
        <v>47207.579607302643</v>
      </c>
      <c r="N81" s="13">
        <f t="shared" si="118"/>
        <v>47207.579607302643</v>
      </c>
      <c r="O81" s="13">
        <f t="shared" si="118"/>
        <v>47207.579607302643</v>
      </c>
      <c r="P81" s="13">
        <f t="shared" si="118"/>
        <v>50663.882548251291</v>
      </c>
      <c r="Q81" s="13">
        <f t="shared" si="118"/>
        <v>50663.882548251291</v>
      </c>
      <c r="R81" s="13">
        <f t="shared" si="118"/>
        <v>50663.882548251291</v>
      </c>
      <c r="S81" s="13">
        <f t="shared" si="118"/>
        <v>50663.882548251291</v>
      </c>
      <c r="T81" s="13">
        <f t="shared" si="118"/>
        <v>50663.882548251291</v>
      </c>
      <c r="U81" s="13">
        <f t="shared" si="118"/>
        <v>50663.882548251291</v>
      </c>
      <c r="V81" s="13">
        <f t="shared" si="118"/>
        <v>50663.882548251291</v>
      </c>
      <c r="W81" s="13">
        <f t="shared" si="118"/>
        <v>50663.882548251291</v>
      </c>
      <c r="X81" s="13">
        <f t="shared" si="118"/>
        <v>50663.882548251291</v>
      </c>
      <c r="Y81" s="13">
        <f t="shared" si="118"/>
        <v>50663.882548251291</v>
      </c>
      <c r="Z81" s="13">
        <f t="shared" si="118"/>
        <v>50663.882548251291</v>
      </c>
      <c r="AA81" s="13">
        <f t="shared" si="118"/>
        <v>50663.882548251291</v>
      </c>
      <c r="AB81" s="13">
        <f t="shared" si="118"/>
        <v>54373.238709021505</v>
      </c>
      <c r="AC81" s="13">
        <f t="shared" si="118"/>
        <v>54373.238709021505</v>
      </c>
      <c r="AD81" s="13">
        <f t="shared" si="118"/>
        <v>54373.238709021505</v>
      </c>
      <c r="AE81" s="13">
        <f t="shared" si="118"/>
        <v>54373.238709021505</v>
      </c>
      <c r="AF81" s="13">
        <f t="shared" si="118"/>
        <v>54373.238709021505</v>
      </c>
      <c r="AG81" s="13">
        <f t="shared" si="118"/>
        <v>54373.238709021505</v>
      </c>
      <c r="AH81" s="13">
        <f t="shared" si="118"/>
        <v>54373.238709021505</v>
      </c>
      <c r="AI81" s="13">
        <f t="shared" si="118"/>
        <v>54373.238709021505</v>
      </c>
      <c r="AJ81" s="13">
        <f t="shared" si="118"/>
        <v>54373.238709021505</v>
      </c>
      <c r="AK81" s="13">
        <f t="shared" ref="AK81:BL81" si="119">AK78+AK80</f>
        <v>54373.238709021505</v>
      </c>
      <c r="AL81" s="13">
        <f t="shared" si="119"/>
        <v>54373.238709021505</v>
      </c>
      <c r="AM81" s="13">
        <f t="shared" si="119"/>
        <v>54373.238709021505</v>
      </c>
      <c r="AN81" s="13">
        <f t="shared" si="119"/>
        <v>58354.175381102512</v>
      </c>
      <c r="AO81" s="13">
        <f t="shared" si="119"/>
        <v>58354.175381102512</v>
      </c>
      <c r="AP81" s="13">
        <f t="shared" si="119"/>
        <v>58354.175381102512</v>
      </c>
      <c r="AQ81" s="13">
        <f t="shared" si="119"/>
        <v>58354.175381102512</v>
      </c>
      <c r="AR81" s="13">
        <f t="shared" si="119"/>
        <v>58354.175381102512</v>
      </c>
      <c r="AS81" s="13">
        <f t="shared" si="119"/>
        <v>58354.175381102512</v>
      </c>
      <c r="AT81" s="13">
        <f t="shared" si="119"/>
        <v>58354.175381102512</v>
      </c>
      <c r="AU81" s="13">
        <f t="shared" si="119"/>
        <v>58354.175381102512</v>
      </c>
      <c r="AV81" s="13">
        <f t="shared" si="119"/>
        <v>58354.175381102512</v>
      </c>
      <c r="AW81" s="13">
        <f t="shared" si="119"/>
        <v>58354.175381102512</v>
      </c>
      <c r="AX81" s="13">
        <f t="shared" si="119"/>
        <v>58354.175381102512</v>
      </c>
      <c r="AY81" s="13">
        <f t="shared" si="119"/>
        <v>58354.175381102512</v>
      </c>
      <c r="AZ81" s="13">
        <f t="shared" si="119"/>
        <v>62626.576331629927</v>
      </c>
      <c r="BA81" s="13">
        <f t="shared" si="119"/>
        <v>62626.576331629927</v>
      </c>
      <c r="BB81" s="13">
        <f t="shared" si="119"/>
        <v>62626.576331629927</v>
      </c>
      <c r="BC81" s="13">
        <f t="shared" si="119"/>
        <v>62626.576331629927</v>
      </c>
      <c r="BD81" s="13">
        <f t="shared" si="119"/>
        <v>62626.576331629927</v>
      </c>
      <c r="BE81" s="13">
        <f t="shared" si="119"/>
        <v>62626.576331629927</v>
      </c>
      <c r="BF81" s="13">
        <f t="shared" si="119"/>
        <v>62626.576331629927</v>
      </c>
      <c r="BG81" s="13">
        <f t="shared" si="119"/>
        <v>62626.576331629927</v>
      </c>
      <c r="BH81" s="13">
        <f t="shared" si="119"/>
        <v>62626.576331629927</v>
      </c>
      <c r="BI81" s="13">
        <f t="shared" si="119"/>
        <v>62626.576331629927</v>
      </c>
      <c r="BJ81" s="13">
        <f t="shared" si="119"/>
        <v>62626.576331629927</v>
      </c>
      <c r="BK81" s="13">
        <f t="shared" si="119"/>
        <v>62626.576331629927</v>
      </c>
      <c r="BL81" s="13">
        <f t="shared" si="119"/>
        <v>67211.781117750201</v>
      </c>
    </row>
    <row r="82" spans="2:64">
      <c r="B82" s="5" t="s">
        <v>193</v>
      </c>
      <c r="C82" s="7" t="s">
        <v>35</v>
      </c>
      <c r="D82" s="8">
        <v>0.35</v>
      </c>
      <c r="E82" s="8">
        <f t="shared" ref="E82:AJ82" si="120">D82</f>
        <v>0.35</v>
      </c>
      <c r="F82" s="8">
        <f t="shared" si="120"/>
        <v>0.35</v>
      </c>
      <c r="G82" s="8">
        <f t="shared" si="120"/>
        <v>0.35</v>
      </c>
      <c r="H82" s="8">
        <f t="shared" si="120"/>
        <v>0.35</v>
      </c>
      <c r="I82" s="8">
        <f t="shared" si="120"/>
        <v>0.35</v>
      </c>
      <c r="J82" s="8">
        <f t="shared" si="120"/>
        <v>0.35</v>
      </c>
      <c r="K82" s="8">
        <f t="shared" si="120"/>
        <v>0.35</v>
      </c>
      <c r="L82" s="8">
        <f t="shared" si="120"/>
        <v>0.35</v>
      </c>
      <c r="M82" s="8">
        <f t="shared" si="120"/>
        <v>0.35</v>
      </c>
      <c r="N82" s="8">
        <f t="shared" si="120"/>
        <v>0.35</v>
      </c>
      <c r="O82" s="8">
        <f t="shared" si="120"/>
        <v>0.35</v>
      </c>
      <c r="P82" s="8">
        <f t="shared" si="120"/>
        <v>0.35</v>
      </c>
      <c r="Q82" s="8">
        <f t="shared" si="120"/>
        <v>0.35</v>
      </c>
      <c r="R82" s="8">
        <f t="shared" si="120"/>
        <v>0.35</v>
      </c>
      <c r="S82" s="8">
        <f t="shared" si="120"/>
        <v>0.35</v>
      </c>
      <c r="T82" s="8">
        <f t="shared" si="120"/>
        <v>0.35</v>
      </c>
      <c r="U82" s="8">
        <f t="shared" si="120"/>
        <v>0.35</v>
      </c>
      <c r="V82" s="8">
        <f t="shared" si="120"/>
        <v>0.35</v>
      </c>
      <c r="W82" s="8">
        <f t="shared" si="120"/>
        <v>0.35</v>
      </c>
      <c r="X82" s="8">
        <f t="shared" si="120"/>
        <v>0.35</v>
      </c>
      <c r="Y82" s="8">
        <f t="shared" si="120"/>
        <v>0.35</v>
      </c>
      <c r="Z82" s="8">
        <f t="shared" si="120"/>
        <v>0.35</v>
      </c>
      <c r="AA82" s="8">
        <f t="shared" si="120"/>
        <v>0.35</v>
      </c>
      <c r="AB82" s="8">
        <f t="shared" si="120"/>
        <v>0.35</v>
      </c>
      <c r="AC82" s="8">
        <f t="shared" si="120"/>
        <v>0.35</v>
      </c>
      <c r="AD82" s="8">
        <f t="shared" si="120"/>
        <v>0.35</v>
      </c>
      <c r="AE82" s="8">
        <f t="shared" si="120"/>
        <v>0.35</v>
      </c>
      <c r="AF82" s="8">
        <f t="shared" si="120"/>
        <v>0.35</v>
      </c>
      <c r="AG82" s="8">
        <f t="shared" si="120"/>
        <v>0.35</v>
      </c>
      <c r="AH82" s="8">
        <f t="shared" si="120"/>
        <v>0.35</v>
      </c>
      <c r="AI82" s="8">
        <f t="shared" si="120"/>
        <v>0.35</v>
      </c>
      <c r="AJ82" s="8">
        <f t="shared" si="120"/>
        <v>0.35</v>
      </c>
      <c r="AK82" s="8">
        <f t="shared" ref="AK82:BL82" si="121">AJ82</f>
        <v>0.35</v>
      </c>
      <c r="AL82" s="8">
        <f t="shared" si="121"/>
        <v>0.35</v>
      </c>
      <c r="AM82" s="8">
        <f t="shared" si="121"/>
        <v>0.35</v>
      </c>
      <c r="AN82" s="8">
        <f t="shared" si="121"/>
        <v>0.35</v>
      </c>
      <c r="AO82" s="8">
        <f t="shared" si="121"/>
        <v>0.35</v>
      </c>
      <c r="AP82" s="8">
        <f t="shared" si="121"/>
        <v>0.35</v>
      </c>
      <c r="AQ82" s="8">
        <f t="shared" si="121"/>
        <v>0.35</v>
      </c>
      <c r="AR82" s="8">
        <f t="shared" si="121"/>
        <v>0.35</v>
      </c>
      <c r="AS82" s="8">
        <f t="shared" si="121"/>
        <v>0.35</v>
      </c>
      <c r="AT82" s="8">
        <f t="shared" si="121"/>
        <v>0.35</v>
      </c>
      <c r="AU82" s="8">
        <f t="shared" si="121"/>
        <v>0.35</v>
      </c>
      <c r="AV82" s="8">
        <f t="shared" si="121"/>
        <v>0.35</v>
      </c>
      <c r="AW82" s="8">
        <f t="shared" si="121"/>
        <v>0.35</v>
      </c>
      <c r="AX82" s="8">
        <f t="shared" si="121"/>
        <v>0.35</v>
      </c>
      <c r="AY82" s="8">
        <f t="shared" si="121"/>
        <v>0.35</v>
      </c>
      <c r="AZ82" s="8">
        <f t="shared" si="121"/>
        <v>0.35</v>
      </c>
      <c r="BA82" s="8">
        <f t="shared" si="121"/>
        <v>0.35</v>
      </c>
      <c r="BB82" s="8">
        <f t="shared" si="121"/>
        <v>0.35</v>
      </c>
      <c r="BC82" s="8">
        <f t="shared" si="121"/>
        <v>0.35</v>
      </c>
      <c r="BD82" s="8">
        <f t="shared" si="121"/>
        <v>0.35</v>
      </c>
      <c r="BE82" s="8">
        <f t="shared" si="121"/>
        <v>0.35</v>
      </c>
      <c r="BF82" s="8">
        <f t="shared" si="121"/>
        <v>0.35</v>
      </c>
      <c r="BG82" s="8">
        <f t="shared" si="121"/>
        <v>0.35</v>
      </c>
      <c r="BH82" s="8">
        <f t="shared" si="121"/>
        <v>0.35</v>
      </c>
      <c r="BI82" s="8">
        <f t="shared" si="121"/>
        <v>0.35</v>
      </c>
      <c r="BJ82" s="8">
        <f t="shared" si="121"/>
        <v>0.35</v>
      </c>
      <c r="BK82" s="8">
        <f t="shared" si="121"/>
        <v>0.35</v>
      </c>
      <c r="BL82" s="8">
        <f t="shared" si="121"/>
        <v>0.35</v>
      </c>
    </row>
    <row r="83" spans="2:64">
      <c r="B83" s="5" t="s">
        <v>178</v>
      </c>
      <c r="C83" s="7" t="s">
        <v>47</v>
      </c>
      <c r="E83" s="10">
        <f t="shared" ref="E83:AJ83" si="122">E51*E82</f>
        <v>9771.7374999999993</v>
      </c>
      <c r="F83" s="10">
        <f t="shared" si="122"/>
        <v>9771.7374999999993</v>
      </c>
      <c r="G83" s="10">
        <f t="shared" si="122"/>
        <v>9771.7374999999993</v>
      </c>
      <c r="H83" s="10">
        <f t="shared" si="122"/>
        <v>9771.7374999999993</v>
      </c>
      <c r="I83" s="10">
        <f t="shared" si="122"/>
        <v>9771.7374999999993</v>
      </c>
      <c r="J83" s="10">
        <f t="shared" si="122"/>
        <v>9771.7374999999993</v>
      </c>
      <c r="K83" s="10">
        <f t="shared" si="122"/>
        <v>9771.7374999999993</v>
      </c>
      <c r="L83" s="10">
        <f t="shared" si="122"/>
        <v>9771.7374999999993</v>
      </c>
      <c r="M83" s="10">
        <f t="shared" si="122"/>
        <v>9771.7374999999993</v>
      </c>
      <c r="N83" s="10">
        <f t="shared" si="122"/>
        <v>9771.7374999999993</v>
      </c>
      <c r="O83" s="10">
        <f t="shared" si="122"/>
        <v>9771.7374999999993</v>
      </c>
      <c r="P83" s="10">
        <f t="shared" si="122"/>
        <v>11490.732702312498</v>
      </c>
      <c r="Q83" s="10">
        <f t="shared" si="122"/>
        <v>11490.732702312498</v>
      </c>
      <c r="R83" s="10">
        <f t="shared" si="122"/>
        <v>11490.732702312498</v>
      </c>
      <c r="S83" s="10">
        <f t="shared" si="122"/>
        <v>11490.732702312498</v>
      </c>
      <c r="T83" s="10">
        <f t="shared" si="122"/>
        <v>11490.732702312498</v>
      </c>
      <c r="U83" s="10">
        <f t="shared" si="122"/>
        <v>11490.732702312498</v>
      </c>
      <c r="V83" s="10">
        <f t="shared" si="122"/>
        <v>11490.732702312498</v>
      </c>
      <c r="W83" s="10">
        <f t="shared" si="122"/>
        <v>11490.732702312498</v>
      </c>
      <c r="X83" s="10">
        <f t="shared" si="122"/>
        <v>11490.732702312498</v>
      </c>
      <c r="Y83" s="10">
        <f t="shared" si="122"/>
        <v>11490.732702312498</v>
      </c>
      <c r="Z83" s="10">
        <f t="shared" si="122"/>
        <v>11490.732702312498</v>
      </c>
      <c r="AA83" s="10">
        <f t="shared" si="122"/>
        <v>11490.732702312498</v>
      </c>
      <c r="AB83" s="10">
        <f t="shared" si="122"/>
        <v>13512.124945639802</v>
      </c>
      <c r="AC83" s="10">
        <f t="shared" si="122"/>
        <v>13512.124945639802</v>
      </c>
      <c r="AD83" s="10">
        <f t="shared" si="122"/>
        <v>13512.124945639802</v>
      </c>
      <c r="AE83" s="10">
        <f t="shared" si="122"/>
        <v>13512.124945639802</v>
      </c>
      <c r="AF83" s="10">
        <f t="shared" si="122"/>
        <v>13512.124945639802</v>
      </c>
      <c r="AG83" s="10">
        <f t="shared" si="122"/>
        <v>13512.124945639802</v>
      </c>
      <c r="AH83" s="10">
        <f t="shared" si="122"/>
        <v>13512.124945639802</v>
      </c>
      <c r="AI83" s="10">
        <f t="shared" si="122"/>
        <v>13512.124945639802</v>
      </c>
      <c r="AJ83" s="10">
        <f t="shared" si="122"/>
        <v>13512.124945639802</v>
      </c>
      <c r="AK83" s="10">
        <f t="shared" ref="AK83:BL83" si="123">AK51*AK82</f>
        <v>13512.124945639802</v>
      </c>
      <c r="AL83" s="10">
        <f t="shared" si="123"/>
        <v>13512.124945639802</v>
      </c>
      <c r="AM83" s="10">
        <f t="shared" si="123"/>
        <v>13512.124945639802</v>
      </c>
      <c r="AN83" s="10">
        <f t="shared" si="123"/>
        <v>15889.110405452027</v>
      </c>
      <c r="AO83" s="10">
        <f t="shared" si="123"/>
        <v>15889.110405452027</v>
      </c>
      <c r="AP83" s="10">
        <f t="shared" si="123"/>
        <v>15889.110405452027</v>
      </c>
      <c r="AQ83" s="10">
        <f t="shared" si="123"/>
        <v>15889.110405452027</v>
      </c>
      <c r="AR83" s="10">
        <f t="shared" si="123"/>
        <v>15889.110405452027</v>
      </c>
      <c r="AS83" s="10">
        <f t="shared" si="123"/>
        <v>15889.110405452027</v>
      </c>
      <c r="AT83" s="10">
        <f t="shared" si="123"/>
        <v>15889.110405452027</v>
      </c>
      <c r="AU83" s="10">
        <f t="shared" si="123"/>
        <v>15889.110405452027</v>
      </c>
      <c r="AV83" s="10">
        <f t="shared" si="123"/>
        <v>15889.110405452027</v>
      </c>
      <c r="AW83" s="10">
        <f t="shared" si="123"/>
        <v>15889.110405452027</v>
      </c>
      <c r="AX83" s="10">
        <f t="shared" si="123"/>
        <v>15889.110405452027</v>
      </c>
      <c r="AY83" s="10">
        <f t="shared" si="123"/>
        <v>15889.110405452027</v>
      </c>
      <c r="AZ83" s="10">
        <f t="shared" si="123"/>
        <v>18684.243262427117</v>
      </c>
      <c r="BA83" s="10">
        <f t="shared" si="123"/>
        <v>18684.243262427117</v>
      </c>
      <c r="BB83" s="10">
        <f t="shared" si="123"/>
        <v>18684.243262427117</v>
      </c>
      <c r="BC83" s="10">
        <f t="shared" si="123"/>
        <v>18684.243262427117</v>
      </c>
      <c r="BD83" s="10">
        <f t="shared" si="123"/>
        <v>18684.243262427117</v>
      </c>
      <c r="BE83" s="10">
        <f t="shared" si="123"/>
        <v>18684.243262427117</v>
      </c>
      <c r="BF83" s="10">
        <f t="shared" si="123"/>
        <v>18684.243262427117</v>
      </c>
      <c r="BG83" s="10">
        <f t="shared" si="123"/>
        <v>18684.243262427117</v>
      </c>
      <c r="BH83" s="10">
        <f t="shared" si="123"/>
        <v>18684.243262427117</v>
      </c>
      <c r="BI83" s="10">
        <f t="shared" si="123"/>
        <v>18684.243262427117</v>
      </c>
      <c r="BJ83" s="10">
        <f t="shared" si="123"/>
        <v>18684.243262427117</v>
      </c>
      <c r="BK83" s="10">
        <f t="shared" si="123"/>
        <v>18684.243262427117</v>
      </c>
      <c r="BL83" s="10">
        <f t="shared" si="123"/>
        <v>21971.081915936986</v>
      </c>
    </row>
    <row r="84" spans="2:64">
      <c r="B84" s="5" t="s">
        <v>181</v>
      </c>
      <c r="C84" s="7" t="s">
        <v>35</v>
      </c>
      <c r="D84" s="8">
        <v>0.6103547335340419</v>
      </c>
      <c r="E84" s="8">
        <f t="shared" ref="E84:AJ84" si="124">D84</f>
        <v>0.6103547335340419</v>
      </c>
      <c r="F84" s="8">
        <f t="shared" si="124"/>
        <v>0.6103547335340419</v>
      </c>
      <c r="G84" s="8">
        <f t="shared" si="124"/>
        <v>0.6103547335340419</v>
      </c>
      <c r="H84" s="8">
        <f t="shared" si="124"/>
        <v>0.6103547335340419</v>
      </c>
      <c r="I84" s="8">
        <f t="shared" si="124"/>
        <v>0.6103547335340419</v>
      </c>
      <c r="J84" s="8">
        <f t="shared" si="124"/>
        <v>0.6103547335340419</v>
      </c>
      <c r="K84" s="8">
        <f t="shared" si="124"/>
        <v>0.6103547335340419</v>
      </c>
      <c r="L84" s="8">
        <f t="shared" si="124"/>
        <v>0.6103547335340419</v>
      </c>
      <c r="M84" s="8">
        <f t="shared" si="124"/>
        <v>0.6103547335340419</v>
      </c>
      <c r="N84" s="8">
        <f t="shared" si="124"/>
        <v>0.6103547335340419</v>
      </c>
      <c r="O84" s="8">
        <f t="shared" si="124"/>
        <v>0.6103547335340419</v>
      </c>
      <c r="P84" s="8">
        <f t="shared" si="124"/>
        <v>0.6103547335340419</v>
      </c>
      <c r="Q84" s="8">
        <f t="shared" si="124"/>
        <v>0.6103547335340419</v>
      </c>
      <c r="R84" s="8">
        <f t="shared" si="124"/>
        <v>0.6103547335340419</v>
      </c>
      <c r="S84" s="8">
        <f t="shared" si="124"/>
        <v>0.6103547335340419</v>
      </c>
      <c r="T84" s="8">
        <f t="shared" si="124"/>
        <v>0.6103547335340419</v>
      </c>
      <c r="U84" s="8">
        <f t="shared" si="124"/>
        <v>0.6103547335340419</v>
      </c>
      <c r="V84" s="8">
        <f t="shared" si="124"/>
        <v>0.6103547335340419</v>
      </c>
      <c r="W84" s="8">
        <f t="shared" si="124"/>
        <v>0.6103547335340419</v>
      </c>
      <c r="X84" s="8">
        <f t="shared" si="124"/>
        <v>0.6103547335340419</v>
      </c>
      <c r="Y84" s="8">
        <f t="shared" si="124"/>
        <v>0.6103547335340419</v>
      </c>
      <c r="Z84" s="8">
        <f t="shared" si="124"/>
        <v>0.6103547335340419</v>
      </c>
      <c r="AA84" s="8">
        <f t="shared" si="124"/>
        <v>0.6103547335340419</v>
      </c>
      <c r="AB84" s="8">
        <f t="shared" si="124"/>
        <v>0.6103547335340419</v>
      </c>
      <c r="AC84" s="8">
        <f t="shared" si="124"/>
        <v>0.6103547335340419</v>
      </c>
      <c r="AD84" s="8">
        <f t="shared" si="124"/>
        <v>0.6103547335340419</v>
      </c>
      <c r="AE84" s="8">
        <f t="shared" si="124"/>
        <v>0.6103547335340419</v>
      </c>
      <c r="AF84" s="8">
        <f t="shared" si="124"/>
        <v>0.6103547335340419</v>
      </c>
      <c r="AG84" s="8">
        <f t="shared" si="124"/>
        <v>0.6103547335340419</v>
      </c>
      <c r="AH84" s="8">
        <f t="shared" si="124"/>
        <v>0.6103547335340419</v>
      </c>
      <c r="AI84" s="8">
        <f t="shared" si="124"/>
        <v>0.6103547335340419</v>
      </c>
      <c r="AJ84" s="8">
        <f t="shared" si="124"/>
        <v>0.6103547335340419</v>
      </c>
      <c r="AK84" s="8">
        <f t="shared" ref="AK84:BL84" si="125">AJ84</f>
        <v>0.6103547335340419</v>
      </c>
      <c r="AL84" s="8">
        <f t="shared" si="125"/>
        <v>0.6103547335340419</v>
      </c>
      <c r="AM84" s="8">
        <f t="shared" si="125"/>
        <v>0.6103547335340419</v>
      </c>
      <c r="AN84" s="8">
        <f t="shared" si="125"/>
        <v>0.6103547335340419</v>
      </c>
      <c r="AO84" s="8">
        <f t="shared" si="125"/>
        <v>0.6103547335340419</v>
      </c>
      <c r="AP84" s="8">
        <f t="shared" si="125"/>
        <v>0.6103547335340419</v>
      </c>
      <c r="AQ84" s="8">
        <f t="shared" si="125"/>
        <v>0.6103547335340419</v>
      </c>
      <c r="AR84" s="8">
        <f t="shared" si="125"/>
        <v>0.6103547335340419</v>
      </c>
      <c r="AS84" s="8">
        <f t="shared" si="125"/>
        <v>0.6103547335340419</v>
      </c>
      <c r="AT84" s="8">
        <f t="shared" si="125"/>
        <v>0.6103547335340419</v>
      </c>
      <c r="AU84" s="8">
        <f t="shared" si="125"/>
        <v>0.6103547335340419</v>
      </c>
      <c r="AV84" s="8">
        <f t="shared" si="125"/>
        <v>0.6103547335340419</v>
      </c>
      <c r="AW84" s="8">
        <f t="shared" si="125"/>
        <v>0.6103547335340419</v>
      </c>
      <c r="AX84" s="8">
        <f t="shared" si="125"/>
        <v>0.6103547335340419</v>
      </c>
      <c r="AY84" s="8">
        <f t="shared" si="125"/>
        <v>0.6103547335340419</v>
      </c>
      <c r="AZ84" s="8">
        <f t="shared" si="125"/>
        <v>0.6103547335340419</v>
      </c>
      <c r="BA84" s="8">
        <f t="shared" si="125"/>
        <v>0.6103547335340419</v>
      </c>
      <c r="BB84" s="8">
        <f t="shared" si="125"/>
        <v>0.6103547335340419</v>
      </c>
      <c r="BC84" s="8">
        <f t="shared" si="125"/>
        <v>0.6103547335340419</v>
      </c>
      <c r="BD84" s="8">
        <f t="shared" si="125"/>
        <v>0.6103547335340419</v>
      </c>
      <c r="BE84" s="8">
        <f t="shared" si="125"/>
        <v>0.6103547335340419</v>
      </c>
      <c r="BF84" s="8">
        <f t="shared" si="125"/>
        <v>0.6103547335340419</v>
      </c>
      <c r="BG84" s="8">
        <f t="shared" si="125"/>
        <v>0.6103547335340419</v>
      </c>
      <c r="BH84" s="8">
        <f t="shared" si="125"/>
        <v>0.6103547335340419</v>
      </c>
      <c r="BI84" s="8">
        <f t="shared" si="125"/>
        <v>0.6103547335340419</v>
      </c>
      <c r="BJ84" s="8">
        <f t="shared" si="125"/>
        <v>0.6103547335340419</v>
      </c>
      <c r="BK84" s="8">
        <f t="shared" si="125"/>
        <v>0.6103547335340419</v>
      </c>
      <c r="BL84" s="8">
        <f t="shared" si="125"/>
        <v>0.6103547335340419</v>
      </c>
    </row>
    <row r="85" spans="2:64">
      <c r="B85" s="5" t="s">
        <v>182</v>
      </c>
      <c r="C85" s="7" t="s">
        <v>47</v>
      </c>
      <c r="E85" s="10">
        <f t="shared" ref="E85:AJ85" si="126">E51*E84</f>
        <v>17040.646394220301</v>
      </c>
      <c r="F85" s="10">
        <f t="shared" si="126"/>
        <v>17040.646394220301</v>
      </c>
      <c r="G85" s="10">
        <f t="shared" si="126"/>
        <v>17040.646394220301</v>
      </c>
      <c r="H85" s="10">
        <f t="shared" si="126"/>
        <v>17040.646394220301</v>
      </c>
      <c r="I85" s="10">
        <f t="shared" si="126"/>
        <v>17040.646394220301</v>
      </c>
      <c r="J85" s="10">
        <f t="shared" si="126"/>
        <v>17040.646394220301</v>
      </c>
      <c r="K85" s="10">
        <f t="shared" si="126"/>
        <v>17040.646394220301</v>
      </c>
      <c r="L85" s="10">
        <f t="shared" si="126"/>
        <v>17040.646394220301</v>
      </c>
      <c r="M85" s="10">
        <f t="shared" si="126"/>
        <v>17040.646394220301</v>
      </c>
      <c r="N85" s="10">
        <f t="shared" si="126"/>
        <v>17040.646394220301</v>
      </c>
      <c r="O85" s="10">
        <f t="shared" si="126"/>
        <v>17040.646394220301</v>
      </c>
      <c r="P85" s="10">
        <f t="shared" si="126"/>
        <v>20038.351704659563</v>
      </c>
      <c r="Q85" s="10">
        <f t="shared" si="126"/>
        <v>20038.351704659563</v>
      </c>
      <c r="R85" s="10">
        <f t="shared" si="126"/>
        <v>20038.351704659563</v>
      </c>
      <c r="S85" s="10">
        <f t="shared" si="126"/>
        <v>20038.351704659563</v>
      </c>
      <c r="T85" s="10">
        <f t="shared" si="126"/>
        <v>20038.351704659563</v>
      </c>
      <c r="U85" s="10">
        <f t="shared" si="126"/>
        <v>20038.351704659563</v>
      </c>
      <c r="V85" s="10">
        <f t="shared" si="126"/>
        <v>20038.351704659563</v>
      </c>
      <c r="W85" s="10">
        <f t="shared" si="126"/>
        <v>20038.351704659563</v>
      </c>
      <c r="X85" s="10">
        <f t="shared" si="126"/>
        <v>20038.351704659563</v>
      </c>
      <c r="Y85" s="10">
        <f t="shared" si="126"/>
        <v>20038.351704659563</v>
      </c>
      <c r="Z85" s="10">
        <f t="shared" si="126"/>
        <v>20038.351704659563</v>
      </c>
      <c r="AA85" s="10">
        <f t="shared" si="126"/>
        <v>20038.351704659563</v>
      </c>
      <c r="AB85" s="10">
        <f t="shared" si="126"/>
        <v>23563.398344784749</v>
      </c>
      <c r="AC85" s="10">
        <f t="shared" si="126"/>
        <v>23563.398344784749</v>
      </c>
      <c r="AD85" s="10">
        <f t="shared" si="126"/>
        <v>23563.398344784749</v>
      </c>
      <c r="AE85" s="10">
        <f t="shared" si="126"/>
        <v>23563.398344784749</v>
      </c>
      <c r="AF85" s="10">
        <f t="shared" si="126"/>
        <v>23563.398344784749</v>
      </c>
      <c r="AG85" s="10">
        <f t="shared" si="126"/>
        <v>23563.398344784749</v>
      </c>
      <c r="AH85" s="10">
        <f t="shared" si="126"/>
        <v>23563.398344784749</v>
      </c>
      <c r="AI85" s="10">
        <f t="shared" si="126"/>
        <v>23563.398344784749</v>
      </c>
      <c r="AJ85" s="10">
        <f t="shared" si="126"/>
        <v>23563.398344784749</v>
      </c>
      <c r="AK85" s="10">
        <f t="shared" ref="AK85:BL85" si="127">AK51*AK84</f>
        <v>23563.398344784749</v>
      </c>
      <c r="AL85" s="10">
        <f t="shared" si="127"/>
        <v>23563.398344784749</v>
      </c>
      <c r="AM85" s="10">
        <f t="shared" si="127"/>
        <v>23563.398344784749</v>
      </c>
      <c r="AN85" s="10">
        <f t="shared" si="127"/>
        <v>27708.553564607559</v>
      </c>
      <c r="AO85" s="10">
        <f t="shared" si="127"/>
        <v>27708.553564607559</v>
      </c>
      <c r="AP85" s="10">
        <f t="shared" si="127"/>
        <v>27708.553564607559</v>
      </c>
      <c r="AQ85" s="10">
        <f t="shared" si="127"/>
        <v>27708.553564607559</v>
      </c>
      <c r="AR85" s="10">
        <f t="shared" si="127"/>
        <v>27708.553564607559</v>
      </c>
      <c r="AS85" s="10">
        <f t="shared" si="127"/>
        <v>27708.553564607559</v>
      </c>
      <c r="AT85" s="10">
        <f t="shared" si="127"/>
        <v>27708.553564607559</v>
      </c>
      <c r="AU85" s="10">
        <f t="shared" si="127"/>
        <v>27708.553564607559</v>
      </c>
      <c r="AV85" s="10">
        <f t="shared" si="127"/>
        <v>27708.553564607559</v>
      </c>
      <c r="AW85" s="10">
        <f t="shared" si="127"/>
        <v>27708.553564607559</v>
      </c>
      <c r="AX85" s="10">
        <f t="shared" si="127"/>
        <v>27708.553564607559</v>
      </c>
      <c r="AY85" s="10">
        <f t="shared" si="127"/>
        <v>27708.553564607559</v>
      </c>
      <c r="AZ85" s="10">
        <f t="shared" si="127"/>
        <v>32582.903764925493</v>
      </c>
      <c r="BA85" s="10">
        <f t="shared" si="127"/>
        <v>32582.903764925493</v>
      </c>
      <c r="BB85" s="10">
        <f t="shared" si="127"/>
        <v>32582.903764925493</v>
      </c>
      <c r="BC85" s="10">
        <f t="shared" si="127"/>
        <v>32582.903764925493</v>
      </c>
      <c r="BD85" s="10">
        <f t="shared" si="127"/>
        <v>32582.903764925493</v>
      </c>
      <c r="BE85" s="10">
        <f t="shared" si="127"/>
        <v>32582.903764925493</v>
      </c>
      <c r="BF85" s="10">
        <f t="shared" si="127"/>
        <v>32582.903764925493</v>
      </c>
      <c r="BG85" s="10">
        <f t="shared" si="127"/>
        <v>32582.903764925493</v>
      </c>
      <c r="BH85" s="10">
        <f t="shared" si="127"/>
        <v>32582.903764925493</v>
      </c>
      <c r="BI85" s="10">
        <f t="shared" si="127"/>
        <v>32582.903764925493</v>
      </c>
      <c r="BJ85" s="10">
        <f t="shared" si="127"/>
        <v>32582.903764925493</v>
      </c>
      <c r="BK85" s="10">
        <f t="shared" si="127"/>
        <v>32582.903764925493</v>
      </c>
      <c r="BL85" s="10">
        <f t="shared" si="127"/>
        <v>38314.72528073236</v>
      </c>
    </row>
    <row r="86" spans="2:64">
      <c r="B86" s="3" t="s">
        <v>194</v>
      </c>
      <c r="C86" s="7" t="s">
        <v>47</v>
      </c>
      <c r="E86" s="13">
        <f t="shared" ref="E86:AJ86" si="128">E83+E85</f>
        <v>26812.3838942203</v>
      </c>
      <c r="F86" s="13">
        <f t="shared" si="128"/>
        <v>26812.3838942203</v>
      </c>
      <c r="G86" s="13">
        <f t="shared" si="128"/>
        <v>26812.3838942203</v>
      </c>
      <c r="H86" s="13">
        <f t="shared" si="128"/>
        <v>26812.3838942203</v>
      </c>
      <c r="I86" s="13">
        <f t="shared" si="128"/>
        <v>26812.3838942203</v>
      </c>
      <c r="J86" s="13">
        <f t="shared" si="128"/>
        <v>26812.3838942203</v>
      </c>
      <c r="K86" s="13">
        <f t="shared" si="128"/>
        <v>26812.3838942203</v>
      </c>
      <c r="L86" s="13">
        <f t="shared" si="128"/>
        <v>26812.3838942203</v>
      </c>
      <c r="M86" s="13">
        <f t="shared" si="128"/>
        <v>26812.3838942203</v>
      </c>
      <c r="N86" s="13">
        <f t="shared" si="128"/>
        <v>26812.3838942203</v>
      </c>
      <c r="O86" s="13">
        <f t="shared" si="128"/>
        <v>26812.3838942203</v>
      </c>
      <c r="P86" s="13">
        <f t="shared" si="128"/>
        <v>31529.084406972062</v>
      </c>
      <c r="Q86" s="13">
        <f t="shared" si="128"/>
        <v>31529.084406972062</v>
      </c>
      <c r="R86" s="13">
        <f t="shared" si="128"/>
        <v>31529.084406972062</v>
      </c>
      <c r="S86" s="13">
        <f t="shared" si="128"/>
        <v>31529.084406972062</v>
      </c>
      <c r="T86" s="13">
        <f t="shared" si="128"/>
        <v>31529.084406972062</v>
      </c>
      <c r="U86" s="13">
        <f t="shared" si="128"/>
        <v>31529.084406972062</v>
      </c>
      <c r="V86" s="13">
        <f t="shared" si="128"/>
        <v>31529.084406972062</v>
      </c>
      <c r="W86" s="13">
        <f t="shared" si="128"/>
        <v>31529.084406972062</v>
      </c>
      <c r="X86" s="13">
        <f t="shared" si="128"/>
        <v>31529.084406972062</v>
      </c>
      <c r="Y86" s="13">
        <f t="shared" si="128"/>
        <v>31529.084406972062</v>
      </c>
      <c r="Z86" s="13">
        <f t="shared" si="128"/>
        <v>31529.084406972062</v>
      </c>
      <c r="AA86" s="13">
        <f t="shared" si="128"/>
        <v>31529.084406972062</v>
      </c>
      <c r="AB86" s="13">
        <f t="shared" si="128"/>
        <v>37075.523290424549</v>
      </c>
      <c r="AC86" s="13">
        <f t="shared" si="128"/>
        <v>37075.523290424549</v>
      </c>
      <c r="AD86" s="13">
        <f t="shared" si="128"/>
        <v>37075.523290424549</v>
      </c>
      <c r="AE86" s="13">
        <f t="shared" si="128"/>
        <v>37075.523290424549</v>
      </c>
      <c r="AF86" s="13">
        <f t="shared" si="128"/>
        <v>37075.523290424549</v>
      </c>
      <c r="AG86" s="13">
        <f t="shared" si="128"/>
        <v>37075.523290424549</v>
      </c>
      <c r="AH86" s="13">
        <f t="shared" si="128"/>
        <v>37075.523290424549</v>
      </c>
      <c r="AI86" s="13">
        <f t="shared" si="128"/>
        <v>37075.523290424549</v>
      </c>
      <c r="AJ86" s="13">
        <f t="shared" si="128"/>
        <v>37075.523290424549</v>
      </c>
      <c r="AK86" s="13">
        <f t="shared" ref="AK86:BL86" si="129">AK83+AK85</f>
        <v>37075.523290424549</v>
      </c>
      <c r="AL86" s="13">
        <f t="shared" si="129"/>
        <v>37075.523290424549</v>
      </c>
      <c r="AM86" s="13">
        <f t="shared" si="129"/>
        <v>37075.523290424549</v>
      </c>
      <c r="AN86" s="13">
        <f t="shared" si="129"/>
        <v>43597.663970059584</v>
      </c>
      <c r="AO86" s="13">
        <f t="shared" si="129"/>
        <v>43597.663970059584</v>
      </c>
      <c r="AP86" s="13">
        <f t="shared" si="129"/>
        <v>43597.663970059584</v>
      </c>
      <c r="AQ86" s="13">
        <f t="shared" si="129"/>
        <v>43597.663970059584</v>
      </c>
      <c r="AR86" s="13">
        <f t="shared" si="129"/>
        <v>43597.663970059584</v>
      </c>
      <c r="AS86" s="13">
        <f t="shared" si="129"/>
        <v>43597.663970059584</v>
      </c>
      <c r="AT86" s="13">
        <f t="shared" si="129"/>
        <v>43597.663970059584</v>
      </c>
      <c r="AU86" s="13">
        <f t="shared" si="129"/>
        <v>43597.663970059584</v>
      </c>
      <c r="AV86" s="13">
        <f t="shared" si="129"/>
        <v>43597.663970059584</v>
      </c>
      <c r="AW86" s="13">
        <f t="shared" si="129"/>
        <v>43597.663970059584</v>
      </c>
      <c r="AX86" s="13">
        <f t="shared" si="129"/>
        <v>43597.663970059584</v>
      </c>
      <c r="AY86" s="13">
        <f t="shared" si="129"/>
        <v>43597.663970059584</v>
      </c>
      <c r="AZ86" s="13">
        <f t="shared" si="129"/>
        <v>51267.147027352607</v>
      </c>
      <c r="BA86" s="13">
        <f t="shared" si="129"/>
        <v>51267.147027352607</v>
      </c>
      <c r="BB86" s="13">
        <f t="shared" si="129"/>
        <v>51267.147027352607</v>
      </c>
      <c r="BC86" s="13">
        <f t="shared" si="129"/>
        <v>51267.147027352607</v>
      </c>
      <c r="BD86" s="13">
        <f t="shared" si="129"/>
        <v>51267.147027352607</v>
      </c>
      <c r="BE86" s="13">
        <f t="shared" si="129"/>
        <v>51267.147027352607</v>
      </c>
      <c r="BF86" s="13">
        <f t="shared" si="129"/>
        <v>51267.147027352607</v>
      </c>
      <c r="BG86" s="13">
        <f t="shared" si="129"/>
        <v>51267.147027352607</v>
      </c>
      <c r="BH86" s="13">
        <f t="shared" si="129"/>
        <v>51267.147027352607</v>
      </c>
      <c r="BI86" s="13">
        <f t="shared" si="129"/>
        <v>51267.147027352607</v>
      </c>
      <c r="BJ86" s="13">
        <f t="shared" si="129"/>
        <v>51267.147027352607</v>
      </c>
      <c r="BK86" s="13">
        <f t="shared" si="129"/>
        <v>51267.147027352607</v>
      </c>
      <c r="BL86" s="13">
        <f t="shared" si="129"/>
        <v>60285.807196669346</v>
      </c>
    </row>
    <row r="87" spans="2:64">
      <c r="B87" s="5" t="s">
        <v>195</v>
      </c>
      <c r="C87" s="7" t="s">
        <v>35</v>
      </c>
      <c r="D87" s="8">
        <v>0.91</v>
      </c>
      <c r="E87" s="8">
        <f t="shared" ref="E87:AJ87" si="130">D87</f>
        <v>0.91</v>
      </c>
      <c r="F87" s="8">
        <f t="shared" si="130"/>
        <v>0.91</v>
      </c>
      <c r="G87" s="8">
        <f t="shared" si="130"/>
        <v>0.91</v>
      </c>
      <c r="H87" s="8">
        <f t="shared" si="130"/>
        <v>0.91</v>
      </c>
      <c r="I87" s="8">
        <f t="shared" si="130"/>
        <v>0.91</v>
      </c>
      <c r="J87" s="8">
        <f t="shared" si="130"/>
        <v>0.91</v>
      </c>
      <c r="K87" s="8">
        <f t="shared" si="130"/>
        <v>0.91</v>
      </c>
      <c r="L87" s="8">
        <f t="shared" si="130"/>
        <v>0.91</v>
      </c>
      <c r="M87" s="8">
        <f t="shared" si="130"/>
        <v>0.91</v>
      </c>
      <c r="N87" s="8">
        <f t="shared" si="130"/>
        <v>0.91</v>
      </c>
      <c r="O87" s="8">
        <f t="shared" si="130"/>
        <v>0.91</v>
      </c>
      <c r="P87" s="8">
        <f t="shared" si="130"/>
        <v>0.91</v>
      </c>
      <c r="Q87" s="8">
        <f t="shared" si="130"/>
        <v>0.91</v>
      </c>
      <c r="R87" s="8">
        <f t="shared" si="130"/>
        <v>0.91</v>
      </c>
      <c r="S87" s="8">
        <f t="shared" si="130"/>
        <v>0.91</v>
      </c>
      <c r="T87" s="8">
        <f t="shared" si="130"/>
        <v>0.91</v>
      </c>
      <c r="U87" s="8">
        <f t="shared" si="130"/>
        <v>0.91</v>
      </c>
      <c r="V87" s="8">
        <f t="shared" si="130"/>
        <v>0.91</v>
      </c>
      <c r="W87" s="8">
        <f t="shared" si="130"/>
        <v>0.91</v>
      </c>
      <c r="X87" s="8">
        <f t="shared" si="130"/>
        <v>0.91</v>
      </c>
      <c r="Y87" s="8">
        <f t="shared" si="130"/>
        <v>0.91</v>
      </c>
      <c r="Z87" s="8">
        <f t="shared" si="130"/>
        <v>0.91</v>
      </c>
      <c r="AA87" s="8">
        <f t="shared" si="130"/>
        <v>0.91</v>
      </c>
      <c r="AB87" s="8">
        <f t="shared" si="130"/>
        <v>0.91</v>
      </c>
      <c r="AC87" s="8">
        <f t="shared" si="130"/>
        <v>0.91</v>
      </c>
      <c r="AD87" s="8">
        <f t="shared" si="130"/>
        <v>0.91</v>
      </c>
      <c r="AE87" s="8">
        <f t="shared" si="130"/>
        <v>0.91</v>
      </c>
      <c r="AF87" s="8">
        <f t="shared" si="130"/>
        <v>0.91</v>
      </c>
      <c r="AG87" s="8">
        <f t="shared" si="130"/>
        <v>0.91</v>
      </c>
      <c r="AH87" s="8">
        <f t="shared" si="130"/>
        <v>0.91</v>
      </c>
      <c r="AI87" s="8">
        <f t="shared" si="130"/>
        <v>0.91</v>
      </c>
      <c r="AJ87" s="8">
        <f t="shared" si="130"/>
        <v>0.91</v>
      </c>
      <c r="AK87" s="8">
        <f t="shared" ref="AK87:BL87" si="131">AJ87</f>
        <v>0.91</v>
      </c>
      <c r="AL87" s="8">
        <f t="shared" si="131"/>
        <v>0.91</v>
      </c>
      <c r="AM87" s="8">
        <f t="shared" si="131"/>
        <v>0.91</v>
      </c>
      <c r="AN87" s="8">
        <f t="shared" si="131"/>
        <v>0.91</v>
      </c>
      <c r="AO87" s="8">
        <f t="shared" si="131"/>
        <v>0.91</v>
      </c>
      <c r="AP87" s="8">
        <f t="shared" si="131"/>
        <v>0.91</v>
      </c>
      <c r="AQ87" s="8">
        <f t="shared" si="131"/>
        <v>0.91</v>
      </c>
      <c r="AR87" s="8">
        <f t="shared" si="131"/>
        <v>0.91</v>
      </c>
      <c r="AS87" s="8">
        <f t="shared" si="131"/>
        <v>0.91</v>
      </c>
      <c r="AT87" s="8">
        <f t="shared" si="131"/>
        <v>0.91</v>
      </c>
      <c r="AU87" s="8">
        <f t="shared" si="131"/>
        <v>0.91</v>
      </c>
      <c r="AV87" s="8">
        <f t="shared" si="131"/>
        <v>0.91</v>
      </c>
      <c r="AW87" s="8">
        <f t="shared" si="131"/>
        <v>0.91</v>
      </c>
      <c r="AX87" s="8">
        <f t="shared" si="131"/>
        <v>0.91</v>
      </c>
      <c r="AY87" s="8">
        <f t="shared" si="131"/>
        <v>0.91</v>
      </c>
      <c r="AZ87" s="8">
        <f t="shared" si="131"/>
        <v>0.91</v>
      </c>
      <c r="BA87" s="8">
        <f t="shared" si="131"/>
        <v>0.91</v>
      </c>
      <c r="BB87" s="8">
        <f t="shared" si="131"/>
        <v>0.91</v>
      </c>
      <c r="BC87" s="8">
        <f t="shared" si="131"/>
        <v>0.91</v>
      </c>
      <c r="BD87" s="8">
        <f t="shared" si="131"/>
        <v>0.91</v>
      </c>
      <c r="BE87" s="8">
        <f t="shared" si="131"/>
        <v>0.91</v>
      </c>
      <c r="BF87" s="8">
        <f t="shared" si="131"/>
        <v>0.91</v>
      </c>
      <c r="BG87" s="8">
        <f t="shared" si="131"/>
        <v>0.91</v>
      </c>
      <c r="BH87" s="8">
        <f t="shared" si="131"/>
        <v>0.91</v>
      </c>
      <c r="BI87" s="8">
        <f t="shared" si="131"/>
        <v>0.91</v>
      </c>
      <c r="BJ87" s="8">
        <f t="shared" si="131"/>
        <v>0.91</v>
      </c>
      <c r="BK87" s="8">
        <f t="shared" si="131"/>
        <v>0.91</v>
      </c>
      <c r="BL87" s="8">
        <f t="shared" si="131"/>
        <v>0.91</v>
      </c>
    </row>
    <row r="88" spans="2:64">
      <c r="B88" s="5" t="s">
        <v>196</v>
      </c>
      <c r="C88" s="7" t="s">
        <v>47</v>
      </c>
      <c r="D88" s="10"/>
      <c r="E88" s="10">
        <f t="shared" ref="E88:AJ88" si="132">E53*E87</f>
        <v>-133170.23416666666</v>
      </c>
      <c r="F88" s="10">
        <f t="shared" si="132"/>
        <v>-133170.23416666666</v>
      </c>
      <c r="G88" s="10">
        <f t="shared" si="132"/>
        <v>-133170.23416666666</v>
      </c>
      <c r="H88" s="10">
        <f t="shared" si="132"/>
        <v>-133170.23416666666</v>
      </c>
      <c r="I88" s="10">
        <f t="shared" si="132"/>
        <v>-133170.23416666666</v>
      </c>
      <c r="J88" s="10">
        <f t="shared" si="132"/>
        <v>-133170.23416666666</v>
      </c>
      <c r="K88" s="10">
        <f t="shared" si="132"/>
        <v>-133170.23416666666</v>
      </c>
      <c r="L88" s="10">
        <f t="shared" si="132"/>
        <v>-133170.23416666666</v>
      </c>
      <c r="M88" s="10">
        <f t="shared" si="132"/>
        <v>-133170.23416666666</v>
      </c>
      <c r="N88" s="10">
        <f t="shared" si="132"/>
        <v>-133170.23416666666</v>
      </c>
      <c r="O88" s="10">
        <f t="shared" si="132"/>
        <v>-133170.23416666666</v>
      </c>
      <c r="P88" s="10">
        <f t="shared" si="132"/>
        <v>-133170.23416666666</v>
      </c>
      <c r="Q88" s="10">
        <f t="shared" si="132"/>
        <v>-133170.23416666666</v>
      </c>
      <c r="R88" s="10">
        <f t="shared" si="132"/>
        <v>-133170.23416666666</v>
      </c>
      <c r="S88" s="10">
        <f t="shared" si="132"/>
        <v>-133170.23416666666</v>
      </c>
      <c r="T88" s="10">
        <f t="shared" si="132"/>
        <v>-133170.23416666666</v>
      </c>
      <c r="U88" s="10">
        <f t="shared" si="132"/>
        <v>-133170.23416666666</v>
      </c>
      <c r="V88" s="10">
        <f t="shared" si="132"/>
        <v>-133170.23416666666</v>
      </c>
      <c r="W88" s="10">
        <f t="shared" si="132"/>
        <v>-133170.23416666666</v>
      </c>
      <c r="X88" s="10">
        <f t="shared" si="132"/>
        <v>-133170.23416666666</v>
      </c>
      <c r="Y88" s="10">
        <f t="shared" si="132"/>
        <v>-133170.23416666666</v>
      </c>
      <c r="Z88" s="10">
        <f t="shared" si="132"/>
        <v>-133170.23416666666</v>
      </c>
      <c r="AA88" s="10">
        <f t="shared" si="132"/>
        <v>-133170.23416666666</v>
      </c>
      <c r="AB88" s="10">
        <f t="shared" si="132"/>
        <v>-133170.23416666666</v>
      </c>
      <c r="AC88" s="10">
        <f t="shared" si="132"/>
        <v>-133170.23416666666</v>
      </c>
      <c r="AD88" s="10">
        <f t="shared" si="132"/>
        <v>-133170.23416666666</v>
      </c>
      <c r="AE88" s="10">
        <f t="shared" si="132"/>
        <v>-133170.23416666666</v>
      </c>
      <c r="AF88" s="10">
        <f t="shared" si="132"/>
        <v>-133170.23416666666</v>
      </c>
      <c r="AG88" s="10">
        <f t="shared" si="132"/>
        <v>-133170.23416666666</v>
      </c>
      <c r="AH88" s="10">
        <f t="shared" si="132"/>
        <v>-133170.23416666666</v>
      </c>
      <c r="AI88" s="10">
        <f t="shared" si="132"/>
        <v>-133170.23416666666</v>
      </c>
      <c r="AJ88" s="10">
        <f t="shared" si="132"/>
        <v>-133170.23416666666</v>
      </c>
      <c r="AK88" s="10">
        <f t="shared" ref="AK88:BL88" si="133">AK53*AK87</f>
        <v>-133170.23416666666</v>
      </c>
      <c r="AL88" s="10">
        <f t="shared" si="133"/>
        <v>-133170.23416666666</v>
      </c>
      <c r="AM88" s="10">
        <f t="shared" si="133"/>
        <v>-133170.23416666666</v>
      </c>
      <c r="AN88" s="10">
        <f t="shared" si="133"/>
        <v>-133170.23416666666</v>
      </c>
      <c r="AO88" s="10">
        <f t="shared" si="133"/>
        <v>-133170.23416666666</v>
      </c>
      <c r="AP88" s="10">
        <f t="shared" si="133"/>
        <v>-133170.23416666666</v>
      </c>
      <c r="AQ88" s="10">
        <f t="shared" si="133"/>
        <v>-133170.23416666666</v>
      </c>
      <c r="AR88" s="10">
        <f t="shared" si="133"/>
        <v>-133170.23416666666</v>
      </c>
      <c r="AS88" s="10">
        <f t="shared" si="133"/>
        <v>-133170.23416666666</v>
      </c>
      <c r="AT88" s="10">
        <f t="shared" si="133"/>
        <v>-133170.23416666666</v>
      </c>
      <c r="AU88" s="10">
        <f t="shared" si="133"/>
        <v>-133170.23416666666</v>
      </c>
      <c r="AV88" s="10">
        <f t="shared" si="133"/>
        <v>-133170.23416666666</v>
      </c>
      <c r="AW88" s="10">
        <f t="shared" si="133"/>
        <v>-133170.23416666666</v>
      </c>
      <c r="AX88" s="10">
        <f t="shared" si="133"/>
        <v>-133170.23416666666</v>
      </c>
      <c r="AY88" s="10">
        <f t="shared" si="133"/>
        <v>-133170.23416666666</v>
      </c>
      <c r="AZ88" s="10">
        <f t="shared" si="133"/>
        <v>-133170.23416666666</v>
      </c>
      <c r="BA88" s="10">
        <f t="shared" si="133"/>
        <v>-133170.23416666666</v>
      </c>
      <c r="BB88" s="10">
        <f t="shared" si="133"/>
        <v>-133170.23416666666</v>
      </c>
      <c r="BC88" s="10">
        <f t="shared" si="133"/>
        <v>-133170.23416666666</v>
      </c>
      <c r="BD88" s="10">
        <f t="shared" si="133"/>
        <v>-133170.23416666666</v>
      </c>
      <c r="BE88" s="10">
        <f t="shared" si="133"/>
        <v>-133170.23416666666</v>
      </c>
      <c r="BF88" s="10">
        <f t="shared" si="133"/>
        <v>-133170.23416666666</v>
      </c>
      <c r="BG88" s="10">
        <f t="shared" si="133"/>
        <v>-133170.23416666666</v>
      </c>
      <c r="BH88" s="10">
        <f t="shared" si="133"/>
        <v>-133170.23416666666</v>
      </c>
      <c r="BI88" s="10">
        <f t="shared" si="133"/>
        <v>-133170.23416666666</v>
      </c>
      <c r="BJ88" s="10">
        <f t="shared" si="133"/>
        <v>-133170.23416666666</v>
      </c>
      <c r="BK88" s="10">
        <f t="shared" si="133"/>
        <v>-133170.23416666666</v>
      </c>
      <c r="BL88" s="10">
        <f t="shared" si="133"/>
        <v>-133170.23416666666</v>
      </c>
    </row>
    <row r="89" spans="2:64" ht="17.5" thickBot="1">
      <c r="B89" s="24" t="s">
        <v>197</v>
      </c>
      <c r="C89" s="15" t="s">
        <v>47</v>
      </c>
      <c r="D89" s="25"/>
      <c r="E89" s="25">
        <f t="shared" ref="E89:AJ89" si="134">E62+E69+E76+E81+E86+E88</f>
        <v>1781221.8533298462</v>
      </c>
      <c r="F89" s="25">
        <f t="shared" si="134"/>
        <v>1781221.8533298462</v>
      </c>
      <c r="G89" s="25">
        <f t="shared" si="134"/>
        <v>1781221.8533298462</v>
      </c>
      <c r="H89" s="25">
        <f t="shared" si="134"/>
        <v>1781221.8533298462</v>
      </c>
      <c r="I89" s="25">
        <f t="shared" si="134"/>
        <v>1781221.8533298462</v>
      </c>
      <c r="J89" s="25">
        <f t="shared" si="134"/>
        <v>1781221.8533298462</v>
      </c>
      <c r="K89" s="25">
        <f t="shared" si="134"/>
        <v>1781221.8533298462</v>
      </c>
      <c r="L89" s="25">
        <f t="shared" si="134"/>
        <v>1781221.8533298462</v>
      </c>
      <c r="M89" s="25">
        <f t="shared" si="134"/>
        <v>1781221.8533298462</v>
      </c>
      <c r="N89" s="25">
        <f t="shared" si="134"/>
        <v>1781221.8533298462</v>
      </c>
      <c r="O89" s="25">
        <f t="shared" si="134"/>
        <v>1781221.8533298462</v>
      </c>
      <c r="P89" s="25">
        <f t="shared" si="134"/>
        <v>1899685.599370091</v>
      </c>
      <c r="Q89" s="25">
        <f t="shared" si="134"/>
        <v>1899685.599370091</v>
      </c>
      <c r="R89" s="25">
        <f t="shared" si="134"/>
        <v>1899685.599370091</v>
      </c>
      <c r="S89" s="25">
        <f t="shared" si="134"/>
        <v>1899685.599370091</v>
      </c>
      <c r="T89" s="25">
        <f t="shared" si="134"/>
        <v>1899685.599370091</v>
      </c>
      <c r="U89" s="25">
        <f t="shared" si="134"/>
        <v>1899685.599370091</v>
      </c>
      <c r="V89" s="25">
        <f t="shared" si="134"/>
        <v>1899685.599370091</v>
      </c>
      <c r="W89" s="25">
        <f t="shared" si="134"/>
        <v>1899685.599370091</v>
      </c>
      <c r="X89" s="25">
        <f t="shared" si="134"/>
        <v>1899685.599370091</v>
      </c>
      <c r="Y89" s="25">
        <f t="shared" si="134"/>
        <v>1899685.599370091</v>
      </c>
      <c r="Z89" s="25">
        <f t="shared" si="134"/>
        <v>1899685.599370091</v>
      </c>
      <c r="AA89" s="25">
        <f t="shared" si="134"/>
        <v>1899685.599370091</v>
      </c>
      <c r="AB89" s="25">
        <f t="shared" si="134"/>
        <v>1908207.3180474367</v>
      </c>
      <c r="AC89" s="25">
        <f t="shared" si="134"/>
        <v>1908207.3180474367</v>
      </c>
      <c r="AD89" s="25">
        <f t="shared" si="134"/>
        <v>1908207.3180474367</v>
      </c>
      <c r="AE89" s="25">
        <f t="shared" si="134"/>
        <v>1908207.3180474367</v>
      </c>
      <c r="AF89" s="25">
        <f t="shared" si="134"/>
        <v>1908207.3180474367</v>
      </c>
      <c r="AG89" s="25">
        <f t="shared" si="134"/>
        <v>1908207.3180474367</v>
      </c>
      <c r="AH89" s="25">
        <f t="shared" si="134"/>
        <v>1908207.3180474367</v>
      </c>
      <c r="AI89" s="25">
        <f t="shared" si="134"/>
        <v>1908207.3180474367</v>
      </c>
      <c r="AJ89" s="25">
        <f t="shared" si="134"/>
        <v>1908207.3180474367</v>
      </c>
      <c r="AK89" s="25">
        <f t="shared" ref="AK89:BL89" si="135">AK62+AK69+AK76+AK81+AK86+AK88</f>
        <v>1908207.3180474367</v>
      </c>
      <c r="AL89" s="25">
        <f t="shared" si="135"/>
        <v>1908207.3180474367</v>
      </c>
      <c r="AM89" s="25">
        <f t="shared" si="135"/>
        <v>1908207.3180474367</v>
      </c>
      <c r="AN89" s="25">
        <f t="shared" si="135"/>
        <v>1918257.3518279446</v>
      </c>
      <c r="AO89" s="25">
        <f t="shared" si="135"/>
        <v>1918257.3518279446</v>
      </c>
      <c r="AP89" s="25">
        <f t="shared" si="135"/>
        <v>1918257.3518279446</v>
      </c>
      <c r="AQ89" s="25">
        <f t="shared" si="135"/>
        <v>1918257.3518279446</v>
      </c>
      <c r="AR89" s="25">
        <f t="shared" si="135"/>
        <v>1918257.3518279446</v>
      </c>
      <c r="AS89" s="25">
        <f t="shared" si="135"/>
        <v>1918257.3518279446</v>
      </c>
      <c r="AT89" s="25">
        <f t="shared" si="135"/>
        <v>1918257.3518279446</v>
      </c>
      <c r="AU89" s="25">
        <f t="shared" si="135"/>
        <v>1918257.3518279446</v>
      </c>
      <c r="AV89" s="25">
        <f t="shared" si="135"/>
        <v>1918257.3518279446</v>
      </c>
      <c r="AW89" s="25">
        <f t="shared" si="135"/>
        <v>1918257.3518279446</v>
      </c>
      <c r="AX89" s="25">
        <f t="shared" si="135"/>
        <v>1918257.3518279446</v>
      </c>
      <c r="AY89" s="25">
        <f t="shared" si="135"/>
        <v>1918257.3518279446</v>
      </c>
      <c r="AZ89" s="25">
        <f t="shared" si="135"/>
        <v>1930030.9178684871</v>
      </c>
      <c r="BA89" s="25">
        <f t="shared" si="135"/>
        <v>1930030.9178684871</v>
      </c>
      <c r="BB89" s="25">
        <f t="shared" si="135"/>
        <v>1930030.9178684871</v>
      </c>
      <c r="BC89" s="25">
        <f t="shared" si="135"/>
        <v>1930030.9178684871</v>
      </c>
      <c r="BD89" s="25">
        <f t="shared" si="135"/>
        <v>1930030.9178684871</v>
      </c>
      <c r="BE89" s="25">
        <f t="shared" si="135"/>
        <v>1930030.9178684871</v>
      </c>
      <c r="BF89" s="25">
        <f t="shared" si="135"/>
        <v>1930030.9178684871</v>
      </c>
      <c r="BG89" s="25">
        <f t="shared" si="135"/>
        <v>1930030.9178684871</v>
      </c>
      <c r="BH89" s="25">
        <f t="shared" si="135"/>
        <v>1930030.9178684871</v>
      </c>
      <c r="BI89" s="25">
        <f t="shared" si="135"/>
        <v>1930030.9178684871</v>
      </c>
      <c r="BJ89" s="25">
        <f t="shared" si="135"/>
        <v>1930030.9178684871</v>
      </c>
      <c r="BK89" s="25">
        <f t="shared" si="135"/>
        <v>1930030.9178684871</v>
      </c>
      <c r="BL89" s="25">
        <f t="shared" si="135"/>
        <v>1943755.067679991</v>
      </c>
    </row>
    <row r="91" spans="2:64">
      <c r="B91" s="5" t="s">
        <v>198</v>
      </c>
      <c r="C91" s="7" t="s">
        <v>199</v>
      </c>
      <c r="D91" s="10"/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330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10">
        <v>0</v>
      </c>
      <c r="AB91" s="10">
        <v>330</v>
      </c>
      <c r="AC91" s="10">
        <v>0</v>
      </c>
      <c r="AD91" s="10">
        <v>0</v>
      </c>
      <c r="AE91" s="10">
        <v>0</v>
      </c>
      <c r="AF91" s="10">
        <v>0</v>
      </c>
      <c r="AG91" s="10">
        <v>0</v>
      </c>
      <c r="AH91" s="10">
        <v>0</v>
      </c>
      <c r="AI91" s="10">
        <v>0</v>
      </c>
      <c r="AJ91" s="10">
        <v>0</v>
      </c>
      <c r="AK91" s="10">
        <v>0</v>
      </c>
      <c r="AL91" s="10">
        <v>0</v>
      </c>
      <c r="AM91" s="10">
        <v>0</v>
      </c>
      <c r="AN91" s="10">
        <v>330</v>
      </c>
      <c r="AO91" s="10">
        <v>0</v>
      </c>
      <c r="AP91" s="10">
        <v>0</v>
      </c>
      <c r="AQ91" s="10">
        <v>0</v>
      </c>
      <c r="AR91" s="10">
        <v>0</v>
      </c>
      <c r="AS91" s="10">
        <v>0</v>
      </c>
      <c r="AT91" s="10">
        <v>0</v>
      </c>
      <c r="AU91" s="10">
        <v>0</v>
      </c>
      <c r="AV91" s="10">
        <v>0</v>
      </c>
      <c r="AW91" s="10">
        <v>0</v>
      </c>
      <c r="AX91" s="10">
        <v>0</v>
      </c>
      <c r="AY91" s="10">
        <v>0</v>
      </c>
      <c r="AZ91" s="10">
        <v>330</v>
      </c>
      <c r="BA91" s="10">
        <v>0</v>
      </c>
      <c r="BB91" s="10">
        <v>0</v>
      </c>
      <c r="BC91" s="10">
        <v>0</v>
      </c>
      <c r="BD91" s="10">
        <v>0</v>
      </c>
      <c r="BE91" s="10">
        <v>0</v>
      </c>
      <c r="BF91" s="10">
        <v>0</v>
      </c>
      <c r="BG91" s="10">
        <v>0</v>
      </c>
      <c r="BH91" s="10">
        <v>0</v>
      </c>
      <c r="BI91" s="10">
        <v>0</v>
      </c>
      <c r="BJ91" s="10">
        <v>0</v>
      </c>
      <c r="BK91" s="10">
        <v>0</v>
      </c>
      <c r="BL91" s="10">
        <v>330</v>
      </c>
    </row>
    <row r="92" spans="2:64">
      <c r="B92" s="5" t="s">
        <v>200</v>
      </c>
      <c r="C92" s="7" t="s">
        <v>199</v>
      </c>
      <c r="D92" s="10">
        <v>4945</v>
      </c>
      <c r="E92" s="10">
        <f t="shared" ref="E92:AJ92" si="136">D92+E91</f>
        <v>4945</v>
      </c>
      <c r="F92" s="10">
        <f t="shared" si="136"/>
        <v>4945</v>
      </c>
      <c r="G92" s="10">
        <f t="shared" si="136"/>
        <v>4945</v>
      </c>
      <c r="H92" s="10">
        <f t="shared" si="136"/>
        <v>4945</v>
      </c>
      <c r="I92" s="10">
        <f t="shared" si="136"/>
        <v>4945</v>
      </c>
      <c r="J92" s="10">
        <f t="shared" si="136"/>
        <v>4945</v>
      </c>
      <c r="K92" s="10">
        <f t="shared" si="136"/>
        <v>4945</v>
      </c>
      <c r="L92" s="10">
        <f t="shared" si="136"/>
        <v>4945</v>
      </c>
      <c r="M92" s="10">
        <f t="shared" si="136"/>
        <v>4945</v>
      </c>
      <c r="N92" s="10">
        <f t="shared" si="136"/>
        <v>4945</v>
      </c>
      <c r="O92" s="10">
        <f t="shared" si="136"/>
        <v>4945</v>
      </c>
      <c r="P92" s="10">
        <f t="shared" si="136"/>
        <v>5275</v>
      </c>
      <c r="Q92" s="10">
        <f t="shared" si="136"/>
        <v>5275</v>
      </c>
      <c r="R92" s="10">
        <f t="shared" si="136"/>
        <v>5275</v>
      </c>
      <c r="S92" s="10">
        <f t="shared" si="136"/>
        <v>5275</v>
      </c>
      <c r="T92" s="10">
        <f t="shared" si="136"/>
        <v>5275</v>
      </c>
      <c r="U92" s="10">
        <f t="shared" si="136"/>
        <v>5275</v>
      </c>
      <c r="V92" s="10">
        <f t="shared" si="136"/>
        <v>5275</v>
      </c>
      <c r="W92" s="10">
        <f t="shared" si="136"/>
        <v>5275</v>
      </c>
      <c r="X92" s="10">
        <f t="shared" si="136"/>
        <v>5275</v>
      </c>
      <c r="Y92" s="10">
        <f t="shared" si="136"/>
        <v>5275</v>
      </c>
      <c r="Z92" s="10">
        <f t="shared" si="136"/>
        <v>5275</v>
      </c>
      <c r="AA92" s="10">
        <f t="shared" si="136"/>
        <v>5275</v>
      </c>
      <c r="AB92" s="10">
        <f t="shared" si="136"/>
        <v>5605</v>
      </c>
      <c r="AC92" s="10">
        <f t="shared" si="136"/>
        <v>5605</v>
      </c>
      <c r="AD92" s="10">
        <f t="shared" si="136"/>
        <v>5605</v>
      </c>
      <c r="AE92" s="10">
        <f t="shared" si="136"/>
        <v>5605</v>
      </c>
      <c r="AF92" s="10">
        <f t="shared" si="136"/>
        <v>5605</v>
      </c>
      <c r="AG92" s="10">
        <f t="shared" si="136"/>
        <v>5605</v>
      </c>
      <c r="AH92" s="10">
        <f t="shared" si="136"/>
        <v>5605</v>
      </c>
      <c r="AI92" s="10">
        <f t="shared" si="136"/>
        <v>5605</v>
      </c>
      <c r="AJ92" s="10">
        <f t="shared" si="136"/>
        <v>5605</v>
      </c>
      <c r="AK92" s="10">
        <f t="shared" ref="AK92:BL92" si="137">AJ92+AK91</f>
        <v>5605</v>
      </c>
      <c r="AL92" s="10">
        <f t="shared" si="137"/>
        <v>5605</v>
      </c>
      <c r="AM92" s="10">
        <f t="shared" si="137"/>
        <v>5605</v>
      </c>
      <c r="AN92" s="10">
        <f t="shared" si="137"/>
        <v>5935</v>
      </c>
      <c r="AO92" s="10">
        <f t="shared" si="137"/>
        <v>5935</v>
      </c>
      <c r="AP92" s="10">
        <f t="shared" si="137"/>
        <v>5935</v>
      </c>
      <c r="AQ92" s="10">
        <f t="shared" si="137"/>
        <v>5935</v>
      </c>
      <c r="AR92" s="10">
        <f t="shared" si="137"/>
        <v>5935</v>
      </c>
      <c r="AS92" s="10">
        <f t="shared" si="137"/>
        <v>5935</v>
      </c>
      <c r="AT92" s="10">
        <f t="shared" si="137"/>
        <v>5935</v>
      </c>
      <c r="AU92" s="10">
        <f t="shared" si="137"/>
        <v>5935</v>
      </c>
      <c r="AV92" s="10">
        <f t="shared" si="137"/>
        <v>5935</v>
      </c>
      <c r="AW92" s="10">
        <f t="shared" si="137"/>
        <v>5935</v>
      </c>
      <c r="AX92" s="10">
        <f t="shared" si="137"/>
        <v>5935</v>
      </c>
      <c r="AY92" s="10">
        <f t="shared" si="137"/>
        <v>5935</v>
      </c>
      <c r="AZ92" s="10">
        <f t="shared" si="137"/>
        <v>6265</v>
      </c>
      <c r="BA92" s="10">
        <f t="shared" si="137"/>
        <v>6265</v>
      </c>
      <c r="BB92" s="10">
        <f t="shared" si="137"/>
        <v>6265</v>
      </c>
      <c r="BC92" s="10">
        <f t="shared" si="137"/>
        <v>6265</v>
      </c>
      <c r="BD92" s="10">
        <f t="shared" si="137"/>
        <v>6265</v>
      </c>
      <c r="BE92" s="10">
        <f t="shared" si="137"/>
        <v>6265</v>
      </c>
      <c r="BF92" s="10">
        <f t="shared" si="137"/>
        <v>6265</v>
      </c>
      <c r="BG92" s="10">
        <f t="shared" si="137"/>
        <v>6265</v>
      </c>
      <c r="BH92" s="10">
        <f t="shared" si="137"/>
        <v>6265</v>
      </c>
      <c r="BI92" s="10">
        <f t="shared" si="137"/>
        <v>6265</v>
      </c>
      <c r="BJ92" s="10">
        <f t="shared" si="137"/>
        <v>6265</v>
      </c>
      <c r="BK92" s="10">
        <f t="shared" si="137"/>
        <v>6265</v>
      </c>
      <c r="BL92" s="10">
        <f t="shared" si="137"/>
        <v>6595</v>
      </c>
    </row>
    <row r="93" spans="2:64">
      <c r="B93" s="5" t="s">
        <v>201</v>
      </c>
      <c r="C93" s="7" t="s">
        <v>47</v>
      </c>
      <c r="D93" s="10">
        <v>124</v>
      </c>
      <c r="E93" s="10">
        <f t="shared" ref="E93:AJ93" si="138">D93*(1+E126)</f>
        <v>124</v>
      </c>
      <c r="F93" s="10">
        <f t="shared" si="138"/>
        <v>124</v>
      </c>
      <c r="G93" s="10">
        <f t="shared" si="138"/>
        <v>124</v>
      </c>
      <c r="H93" s="10">
        <f t="shared" si="138"/>
        <v>124</v>
      </c>
      <c r="I93" s="10">
        <f t="shared" si="138"/>
        <v>124</v>
      </c>
      <c r="J93" s="10">
        <f t="shared" si="138"/>
        <v>124</v>
      </c>
      <c r="K93" s="10">
        <f t="shared" si="138"/>
        <v>124</v>
      </c>
      <c r="L93" s="10">
        <f t="shared" si="138"/>
        <v>124</v>
      </c>
      <c r="M93" s="10">
        <f t="shared" si="138"/>
        <v>124</v>
      </c>
      <c r="N93" s="10">
        <f t="shared" si="138"/>
        <v>124</v>
      </c>
      <c r="O93" s="10">
        <f t="shared" si="138"/>
        <v>124</v>
      </c>
      <c r="P93" s="10">
        <f t="shared" si="138"/>
        <v>128.21600000000001</v>
      </c>
      <c r="Q93" s="10">
        <f t="shared" si="138"/>
        <v>128.21600000000001</v>
      </c>
      <c r="R93" s="10">
        <f t="shared" si="138"/>
        <v>128.21600000000001</v>
      </c>
      <c r="S93" s="10">
        <f t="shared" si="138"/>
        <v>128.21600000000001</v>
      </c>
      <c r="T93" s="10">
        <f t="shared" si="138"/>
        <v>128.21600000000001</v>
      </c>
      <c r="U93" s="10">
        <f t="shared" si="138"/>
        <v>128.21600000000001</v>
      </c>
      <c r="V93" s="10">
        <f t="shared" si="138"/>
        <v>128.21600000000001</v>
      </c>
      <c r="W93" s="10">
        <f t="shared" si="138"/>
        <v>128.21600000000001</v>
      </c>
      <c r="X93" s="10">
        <f t="shared" si="138"/>
        <v>128.21600000000001</v>
      </c>
      <c r="Y93" s="10">
        <f t="shared" si="138"/>
        <v>128.21600000000001</v>
      </c>
      <c r="Z93" s="10">
        <f t="shared" si="138"/>
        <v>128.21600000000001</v>
      </c>
      <c r="AA93" s="10">
        <f t="shared" si="138"/>
        <v>128.21600000000001</v>
      </c>
      <c r="AB93" s="10">
        <f t="shared" si="138"/>
        <v>132.575344</v>
      </c>
      <c r="AC93" s="10">
        <f t="shared" si="138"/>
        <v>132.575344</v>
      </c>
      <c r="AD93" s="10">
        <f t="shared" si="138"/>
        <v>132.575344</v>
      </c>
      <c r="AE93" s="10">
        <f t="shared" si="138"/>
        <v>132.575344</v>
      </c>
      <c r="AF93" s="10">
        <f t="shared" si="138"/>
        <v>132.575344</v>
      </c>
      <c r="AG93" s="10">
        <f t="shared" si="138"/>
        <v>132.575344</v>
      </c>
      <c r="AH93" s="10">
        <f t="shared" si="138"/>
        <v>132.575344</v>
      </c>
      <c r="AI93" s="10">
        <f t="shared" si="138"/>
        <v>132.575344</v>
      </c>
      <c r="AJ93" s="10">
        <f t="shared" si="138"/>
        <v>132.575344</v>
      </c>
      <c r="AK93" s="10">
        <f t="shared" ref="AK93:BL93" si="139">AJ93*(1+AK126)</f>
        <v>132.575344</v>
      </c>
      <c r="AL93" s="10">
        <f t="shared" si="139"/>
        <v>132.575344</v>
      </c>
      <c r="AM93" s="10">
        <f t="shared" si="139"/>
        <v>132.575344</v>
      </c>
      <c r="AN93" s="10">
        <f t="shared" si="139"/>
        <v>137.08290569600001</v>
      </c>
      <c r="AO93" s="10">
        <f t="shared" si="139"/>
        <v>137.08290569600001</v>
      </c>
      <c r="AP93" s="10">
        <f t="shared" si="139"/>
        <v>137.08290569600001</v>
      </c>
      <c r="AQ93" s="10">
        <f t="shared" si="139"/>
        <v>137.08290569600001</v>
      </c>
      <c r="AR93" s="10">
        <f t="shared" si="139"/>
        <v>137.08290569600001</v>
      </c>
      <c r="AS93" s="10">
        <f t="shared" si="139"/>
        <v>137.08290569600001</v>
      </c>
      <c r="AT93" s="10">
        <f t="shared" si="139"/>
        <v>137.08290569600001</v>
      </c>
      <c r="AU93" s="10">
        <f t="shared" si="139"/>
        <v>137.08290569600001</v>
      </c>
      <c r="AV93" s="10">
        <f t="shared" si="139"/>
        <v>137.08290569600001</v>
      </c>
      <c r="AW93" s="10">
        <f t="shared" si="139"/>
        <v>137.08290569600001</v>
      </c>
      <c r="AX93" s="10">
        <f t="shared" si="139"/>
        <v>137.08290569600001</v>
      </c>
      <c r="AY93" s="10">
        <f t="shared" si="139"/>
        <v>137.08290569600001</v>
      </c>
      <c r="AZ93" s="10">
        <f t="shared" si="139"/>
        <v>141.743724489664</v>
      </c>
      <c r="BA93" s="10">
        <f t="shared" si="139"/>
        <v>141.743724489664</v>
      </c>
      <c r="BB93" s="10">
        <f t="shared" si="139"/>
        <v>141.743724489664</v>
      </c>
      <c r="BC93" s="10">
        <f t="shared" si="139"/>
        <v>141.743724489664</v>
      </c>
      <c r="BD93" s="10">
        <f t="shared" si="139"/>
        <v>141.743724489664</v>
      </c>
      <c r="BE93" s="10">
        <f t="shared" si="139"/>
        <v>141.743724489664</v>
      </c>
      <c r="BF93" s="10">
        <f t="shared" si="139"/>
        <v>141.743724489664</v>
      </c>
      <c r="BG93" s="10">
        <f t="shared" si="139"/>
        <v>141.743724489664</v>
      </c>
      <c r="BH93" s="10">
        <f t="shared" si="139"/>
        <v>141.743724489664</v>
      </c>
      <c r="BI93" s="10">
        <f t="shared" si="139"/>
        <v>141.743724489664</v>
      </c>
      <c r="BJ93" s="10">
        <f t="shared" si="139"/>
        <v>141.743724489664</v>
      </c>
      <c r="BK93" s="10">
        <f t="shared" si="139"/>
        <v>141.743724489664</v>
      </c>
      <c r="BL93" s="10">
        <f t="shared" si="139"/>
        <v>146.56301112231259</v>
      </c>
    </row>
    <row r="94" spans="2:64">
      <c r="B94" s="5" t="s">
        <v>202</v>
      </c>
      <c r="C94" s="7" t="s">
        <v>47</v>
      </c>
      <c r="E94" s="10">
        <f t="shared" ref="E94:AJ94" si="140">(E92*E93)/12</f>
        <v>51098.333333333336</v>
      </c>
      <c r="F94" s="10">
        <f t="shared" si="140"/>
        <v>51098.333333333336</v>
      </c>
      <c r="G94" s="10">
        <f t="shared" si="140"/>
        <v>51098.333333333336</v>
      </c>
      <c r="H94" s="10">
        <f t="shared" si="140"/>
        <v>51098.333333333336</v>
      </c>
      <c r="I94" s="10">
        <f t="shared" si="140"/>
        <v>51098.333333333336</v>
      </c>
      <c r="J94" s="10">
        <f t="shared" si="140"/>
        <v>51098.333333333336</v>
      </c>
      <c r="K94" s="10">
        <f t="shared" si="140"/>
        <v>51098.333333333336</v>
      </c>
      <c r="L94" s="10">
        <f t="shared" si="140"/>
        <v>51098.333333333336</v>
      </c>
      <c r="M94" s="10">
        <f t="shared" si="140"/>
        <v>51098.333333333336</v>
      </c>
      <c r="N94" s="10">
        <f t="shared" si="140"/>
        <v>51098.333333333336</v>
      </c>
      <c r="O94" s="10">
        <f t="shared" si="140"/>
        <v>51098.333333333336</v>
      </c>
      <c r="P94" s="10">
        <f t="shared" si="140"/>
        <v>56361.616666666669</v>
      </c>
      <c r="Q94" s="10">
        <f t="shared" si="140"/>
        <v>56361.616666666669</v>
      </c>
      <c r="R94" s="10">
        <f t="shared" si="140"/>
        <v>56361.616666666669</v>
      </c>
      <c r="S94" s="10">
        <f t="shared" si="140"/>
        <v>56361.616666666669</v>
      </c>
      <c r="T94" s="10">
        <f t="shared" si="140"/>
        <v>56361.616666666669</v>
      </c>
      <c r="U94" s="10">
        <f t="shared" si="140"/>
        <v>56361.616666666669</v>
      </c>
      <c r="V94" s="10">
        <f t="shared" si="140"/>
        <v>56361.616666666669</v>
      </c>
      <c r="W94" s="10">
        <f t="shared" si="140"/>
        <v>56361.616666666669</v>
      </c>
      <c r="X94" s="10">
        <f t="shared" si="140"/>
        <v>56361.616666666669</v>
      </c>
      <c r="Y94" s="10">
        <f t="shared" si="140"/>
        <v>56361.616666666669</v>
      </c>
      <c r="Z94" s="10">
        <f t="shared" si="140"/>
        <v>56361.616666666669</v>
      </c>
      <c r="AA94" s="10">
        <f t="shared" si="140"/>
        <v>56361.616666666669</v>
      </c>
      <c r="AB94" s="10">
        <f t="shared" si="140"/>
        <v>61923.733593333338</v>
      </c>
      <c r="AC94" s="10">
        <f t="shared" si="140"/>
        <v>61923.733593333338</v>
      </c>
      <c r="AD94" s="10">
        <f t="shared" si="140"/>
        <v>61923.733593333338</v>
      </c>
      <c r="AE94" s="10">
        <f t="shared" si="140"/>
        <v>61923.733593333338</v>
      </c>
      <c r="AF94" s="10">
        <f t="shared" si="140"/>
        <v>61923.733593333338</v>
      </c>
      <c r="AG94" s="10">
        <f t="shared" si="140"/>
        <v>61923.733593333338</v>
      </c>
      <c r="AH94" s="10">
        <f t="shared" si="140"/>
        <v>61923.733593333338</v>
      </c>
      <c r="AI94" s="10">
        <f t="shared" si="140"/>
        <v>61923.733593333338</v>
      </c>
      <c r="AJ94" s="10">
        <f t="shared" si="140"/>
        <v>61923.733593333338</v>
      </c>
      <c r="AK94" s="10">
        <f t="shared" ref="AK94:BL94" si="141">(AK92*AK93)/12</f>
        <v>61923.733593333338</v>
      </c>
      <c r="AL94" s="10">
        <f t="shared" si="141"/>
        <v>61923.733593333338</v>
      </c>
      <c r="AM94" s="10">
        <f t="shared" si="141"/>
        <v>61923.733593333338</v>
      </c>
      <c r="AN94" s="10">
        <f t="shared" si="141"/>
        <v>67798.920442146671</v>
      </c>
      <c r="AO94" s="10">
        <f t="shared" si="141"/>
        <v>67798.920442146671</v>
      </c>
      <c r="AP94" s="10">
        <f t="shared" si="141"/>
        <v>67798.920442146671</v>
      </c>
      <c r="AQ94" s="10">
        <f t="shared" si="141"/>
        <v>67798.920442146671</v>
      </c>
      <c r="AR94" s="10">
        <f t="shared" si="141"/>
        <v>67798.920442146671</v>
      </c>
      <c r="AS94" s="10">
        <f t="shared" si="141"/>
        <v>67798.920442146671</v>
      </c>
      <c r="AT94" s="10">
        <f t="shared" si="141"/>
        <v>67798.920442146671</v>
      </c>
      <c r="AU94" s="10">
        <f t="shared" si="141"/>
        <v>67798.920442146671</v>
      </c>
      <c r="AV94" s="10">
        <f t="shared" si="141"/>
        <v>67798.920442146671</v>
      </c>
      <c r="AW94" s="10">
        <f t="shared" si="141"/>
        <v>67798.920442146671</v>
      </c>
      <c r="AX94" s="10">
        <f t="shared" si="141"/>
        <v>67798.920442146671</v>
      </c>
      <c r="AY94" s="10">
        <f t="shared" si="141"/>
        <v>67798.920442146671</v>
      </c>
      <c r="AZ94" s="10">
        <f t="shared" si="141"/>
        <v>74002.03616064541</v>
      </c>
      <c r="BA94" s="10">
        <f t="shared" si="141"/>
        <v>74002.03616064541</v>
      </c>
      <c r="BB94" s="10">
        <f t="shared" si="141"/>
        <v>74002.03616064541</v>
      </c>
      <c r="BC94" s="10">
        <f t="shared" si="141"/>
        <v>74002.03616064541</v>
      </c>
      <c r="BD94" s="10">
        <f t="shared" si="141"/>
        <v>74002.03616064541</v>
      </c>
      <c r="BE94" s="10">
        <f t="shared" si="141"/>
        <v>74002.03616064541</v>
      </c>
      <c r="BF94" s="10">
        <f t="shared" si="141"/>
        <v>74002.03616064541</v>
      </c>
      <c r="BG94" s="10">
        <f t="shared" si="141"/>
        <v>74002.03616064541</v>
      </c>
      <c r="BH94" s="10">
        <f t="shared" si="141"/>
        <v>74002.03616064541</v>
      </c>
      <c r="BI94" s="10">
        <f t="shared" si="141"/>
        <v>74002.03616064541</v>
      </c>
      <c r="BJ94" s="10">
        <f t="shared" si="141"/>
        <v>74002.03616064541</v>
      </c>
      <c r="BK94" s="10">
        <f t="shared" si="141"/>
        <v>74002.03616064541</v>
      </c>
      <c r="BL94" s="10">
        <f t="shared" si="141"/>
        <v>80548.588195970966</v>
      </c>
    </row>
    <row r="95" spans="2:64">
      <c r="B95" s="5" t="s">
        <v>203</v>
      </c>
      <c r="C95" s="7" t="s">
        <v>35</v>
      </c>
      <c r="D95" s="8">
        <v>8.6999999999999994E-2</v>
      </c>
      <c r="E95" s="8">
        <f t="shared" ref="E95:AJ95" si="142">D95</f>
        <v>8.6999999999999994E-2</v>
      </c>
      <c r="F95" s="8">
        <f t="shared" si="142"/>
        <v>8.6999999999999994E-2</v>
      </c>
      <c r="G95" s="8">
        <f t="shared" si="142"/>
        <v>8.6999999999999994E-2</v>
      </c>
      <c r="H95" s="8">
        <f t="shared" si="142"/>
        <v>8.6999999999999994E-2</v>
      </c>
      <c r="I95" s="8">
        <f t="shared" si="142"/>
        <v>8.6999999999999994E-2</v>
      </c>
      <c r="J95" s="8">
        <f t="shared" si="142"/>
        <v>8.6999999999999994E-2</v>
      </c>
      <c r="K95" s="8">
        <f t="shared" si="142"/>
        <v>8.6999999999999994E-2</v>
      </c>
      <c r="L95" s="8">
        <f t="shared" si="142"/>
        <v>8.6999999999999994E-2</v>
      </c>
      <c r="M95" s="8">
        <f t="shared" si="142"/>
        <v>8.6999999999999994E-2</v>
      </c>
      <c r="N95" s="8">
        <f t="shared" si="142"/>
        <v>8.6999999999999994E-2</v>
      </c>
      <c r="O95" s="8">
        <f t="shared" si="142"/>
        <v>8.6999999999999994E-2</v>
      </c>
      <c r="P95" s="8">
        <f t="shared" si="142"/>
        <v>8.6999999999999994E-2</v>
      </c>
      <c r="Q95" s="8">
        <f t="shared" si="142"/>
        <v>8.6999999999999994E-2</v>
      </c>
      <c r="R95" s="8">
        <f t="shared" si="142"/>
        <v>8.6999999999999994E-2</v>
      </c>
      <c r="S95" s="8">
        <f t="shared" si="142"/>
        <v>8.6999999999999994E-2</v>
      </c>
      <c r="T95" s="8">
        <f t="shared" si="142"/>
        <v>8.6999999999999994E-2</v>
      </c>
      <c r="U95" s="8">
        <f t="shared" si="142"/>
        <v>8.6999999999999994E-2</v>
      </c>
      <c r="V95" s="8">
        <f t="shared" si="142"/>
        <v>8.6999999999999994E-2</v>
      </c>
      <c r="W95" s="8">
        <f t="shared" si="142"/>
        <v>8.6999999999999994E-2</v>
      </c>
      <c r="X95" s="8">
        <f t="shared" si="142"/>
        <v>8.6999999999999994E-2</v>
      </c>
      <c r="Y95" s="8">
        <f t="shared" si="142"/>
        <v>8.6999999999999994E-2</v>
      </c>
      <c r="Z95" s="8">
        <f t="shared" si="142"/>
        <v>8.6999999999999994E-2</v>
      </c>
      <c r="AA95" s="8">
        <f t="shared" si="142"/>
        <v>8.6999999999999994E-2</v>
      </c>
      <c r="AB95" s="8">
        <f t="shared" si="142"/>
        <v>8.6999999999999994E-2</v>
      </c>
      <c r="AC95" s="8">
        <f t="shared" si="142"/>
        <v>8.6999999999999994E-2</v>
      </c>
      <c r="AD95" s="8">
        <f t="shared" si="142"/>
        <v>8.6999999999999994E-2</v>
      </c>
      <c r="AE95" s="8">
        <f t="shared" si="142"/>
        <v>8.6999999999999994E-2</v>
      </c>
      <c r="AF95" s="8">
        <f t="shared" si="142"/>
        <v>8.6999999999999994E-2</v>
      </c>
      <c r="AG95" s="8">
        <f t="shared" si="142"/>
        <v>8.6999999999999994E-2</v>
      </c>
      <c r="AH95" s="8">
        <f t="shared" si="142"/>
        <v>8.6999999999999994E-2</v>
      </c>
      <c r="AI95" s="8">
        <f t="shared" si="142"/>
        <v>8.6999999999999994E-2</v>
      </c>
      <c r="AJ95" s="8">
        <f t="shared" si="142"/>
        <v>8.6999999999999994E-2</v>
      </c>
      <c r="AK95" s="8">
        <f t="shared" ref="AK95:BL95" si="143">AJ95</f>
        <v>8.6999999999999994E-2</v>
      </c>
      <c r="AL95" s="8">
        <f t="shared" si="143"/>
        <v>8.6999999999999994E-2</v>
      </c>
      <c r="AM95" s="8">
        <f t="shared" si="143"/>
        <v>8.6999999999999994E-2</v>
      </c>
      <c r="AN95" s="8">
        <f t="shared" si="143"/>
        <v>8.6999999999999994E-2</v>
      </c>
      <c r="AO95" s="8">
        <f t="shared" si="143"/>
        <v>8.6999999999999994E-2</v>
      </c>
      <c r="AP95" s="8">
        <f t="shared" si="143"/>
        <v>8.6999999999999994E-2</v>
      </c>
      <c r="AQ95" s="8">
        <f t="shared" si="143"/>
        <v>8.6999999999999994E-2</v>
      </c>
      <c r="AR95" s="8">
        <f t="shared" si="143"/>
        <v>8.6999999999999994E-2</v>
      </c>
      <c r="AS95" s="8">
        <f t="shared" si="143"/>
        <v>8.6999999999999994E-2</v>
      </c>
      <c r="AT95" s="8">
        <f t="shared" si="143"/>
        <v>8.6999999999999994E-2</v>
      </c>
      <c r="AU95" s="8">
        <f t="shared" si="143"/>
        <v>8.6999999999999994E-2</v>
      </c>
      <c r="AV95" s="8">
        <f t="shared" si="143"/>
        <v>8.6999999999999994E-2</v>
      </c>
      <c r="AW95" s="8">
        <f t="shared" si="143"/>
        <v>8.6999999999999994E-2</v>
      </c>
      <c r="AX95" s="8">
        <f t="shared" si="143"/>
        <v>8.6999999999999994E-2</v>
      </c>
      <c r="AY95" s="8">
        <f t="shared" si="143"/>
        <v>8.6999999999999994E-2</v>
      </c>
      <c r="AZ95" s="8">
        <f t="shared" si="143"/>
        <v>8.6999999999999994E-2</v>
      </c>
      <c r="BA95" s="8">
        <f t="shared" si="143"/>
        <v>8.6999999999999994E-2</v>
      </c>
      <c r="BB95" s="8">
        <f t="shared" si="143"/>
        <v>8.6999999999999994E-2</v>
      </c>
      <c r="BC95" s="8">
        <f t="shared" si="143"/>
        <v>8.6999999999999994E-2</v>
      </c>
      <c r="BD95" s="8">
        <f t="shared" si="143"/>
        <v>8.6999999999999994E-2</v>
      </c>
      <c r="BE95" s="8">
        <f t="shared" si="143"/>
        <v>8.6999999999999994E-2</v>
      </c>
      <c r="BF95" s="8">
        <f t="shared" si="143"/>
        <v>8.6999999999999994E-2</v>
      </c>
      <c r="BG95" s="8">
        <f t="shared" si="143"/>
        <v>8.6999999999999994E-2</v>
      </c>
      <c r="BH95" s="8">
        <f t="shared" si="143"/>
        <v>8.6999999999999994E-2</v>
      </c>
      <c r="BI95" s="8">
        <f t="shared" si="143"/>
        <v>8.6999999999999994E-2</v>
      </c>
      <c r="BJ95" s="8">
        <f t="shared" si="143"/>
        <v>8.6999999999999994E-2</v>
      </c>
      <c r="BK95" s="8">
        <f t="shared" si="143"/>
        <v>8.6999999999999994E-2</v>
      </c>
      <c r="BL95" s="8">
        <f t="shared" si="143"/>
        <v>8.6999999999999994E-2</v>
      </c>
    </row>
    <row r="96" spans="2:64">
      <c r="B96" s="5" t="s">
        <v>204</v>
      </c>
      <c r="C96" s="7" t="s">
        <v>47</v>
      </c>
      <c r="E96" s="10">
        <f t="shared" ref="E96:AJ96" si="144">E94*E95</f>
        <v>4445.5550000000003</v>
      </c>
      <c r="F96" s="10">
        <f t="shared" si="144"/>
        <v>4445.5550000000003</v>
      </c>
      <c r="G96" s="10">
        <f t="shared" si="144"/>
        <v>4445.5550000000003</v>
      </c>
      <c r="H96" s="10">
        <f t="shared" si="144"/>
        <v>4445.5550000000003</v>
      </c>
      <c r="I96" s="10">
        <f t="shared" si="144"/>
        <v>4445.5550000000003</v>
      </c>
      <c r="J96" s="10">
        <f t="shared" si="144"/>
        <v>4445.5550000000003</v>
      </c>
      <c r="K96" s="10">
        <f t="shared" si="144"/>
        <v>4445.5550000000003</v>
      </c>
      <c r="L96" s="10">
        <f t="shared" si="144"/>
        <v>4445.5550000000003</v>
      </c>
      <c r="M96" s="10">
        <f t="shared" si="144"/>
        <v>4445.5550000000003</v>
      </c>
      <c r="N96" s="10">
        <f t="shared" si="144"/>
        <v>4445.5550000000003</v>
      </c>
      <c r="O96" s="10">
        <f t="shared" si="144"/>
        <v>4445.5550000000003</v>
      </c>
      <c r="P96" s="10">
        <f t="shared" si="144"/>
        <v>4903.46065</v>
      </c>
      <c r="Q96" s="10">
        <f t="shared" si="144"/>
        <v>4903.46065</v>
      </c>
      <c r="R96" s="10">
        <f t="shared" si="144"/>
        <v>4903.46065</v>
      </c>
      <c r="S96" s="10">
        <f t="shared" si="144"/>
        <v>4903.46065</v>
      </c>
      <c r="T96" s="10">
        <f t="shared" si="144"/>
        <v>4903.46065</v>
      </c>
      <c r="U96" s="10">
        <f t="shared" si="144"/>
        <v>4903.46065</v>
      </c>
      <c r="V96" s="10">
        <f t="shared" si="144"/>
        <v>4903.46065</v>
      </c>
      <c r="W96" s="10">
        <f t="shared" si="144"/>
        <v>4903.46065</v>
      </c>
      <c r="X96" s="10">
        <f t="shared" si="144"/>
        <v>4903.46065</v>
      </c>
      <c r="Y96" s="10">
        <f t="shared" si="144"/>
        <v>4903.46065</v>
      </c>
      <c r="Z96" s="10">
        <f t="shared" si="144"/>
        <v>4903.46065</v>
      </c>
      <c r="AA96" s="10">
        <f t="shared" si="144"/>
        <v>4903.46065</v>
      </c>
      <c r="AB96" s="10">
        <f t="shared" si="144"/>
        <v>5387.3648226200003</v>
      </c>
      <c r="AC96" s="10">
        <f t="shared" si="144"/>
        <v>5387.3648226200003</v>
      </c>
      <c r="AD96" s="10">
        <f t="shared" si="144"/>
        <v>5387.3648226200003</v>
      </c>
      <c r="AE96" s="10">
        <f t="shared" si="144"/>
        <v>5387.3648226200003</v>
      </c>
      <c r="AF96" s="10">
        <f t="shared" si="144"/>
        <v>5387.3648226200003</v>
      </c>
      <c r="AG96" s="10">
        <f t="shared" si="144"/>
        <v>5387.3648226200003</v>
      </c>
      <c r="AH96" s="10">
        <f t="shared" si="144"/>
        <v>5387.3648226200003</v>
      </c>
      <c r="AI96" s="10">
        <f t="shared" si="144"/>
        <v>5387.3648226200003</v>
      </c>
      <c r="AJ96" s="10">
        <f t="shared" si="144"/>
        <v>5387.3648226200003</v>
      </c>
      <c r="AK96" s="10">
        <f t="shared" ref="AK96:BL96" si="145">AK94*AK95</f>
        <v>5387.3648226200003</v>
      </c>
      <c r="AL96" s="10">
        <f t="shared" si="145"/>
        <v>5387.3648226200003</v>
      </c>
      <c r="AM96" s="10">
        <f t="shared" si="145"/>
        <v>5387.3648226200003</v>
      </c>
      <c r="AN96" s="10">
        <f t="shared" si="145"/>
        <v>5898.5060784667603</v>
      </c>
      <c r="AO96" s="10">
        <f t="shared" si="145"/>
        <v>5898.5060784667603</v>
      </c>
      <c r="AP96" s="10">
        <f t="shared" si="145"/>
        <v>5898.5060784667603</v>
      </c>
      <c r="AQ96" s="10">
        <f t="shared" si="145"/>
        <v>5898.5060784667603</v>
      </c>
      <c r="AR96" s="10">
        <f t="shared" si="145"/>
        <v>5898.5060784667603</v>
      </c>
      <c r="AS96" s="10">
        <f t="shared" si="145"/>
        <v>5898.5060784667603</v>
      </c>
      <c r="AT96" s="10">
        <f t="shared" si="145"/>
        <v>5898.5060784667603</v>
      </c>
      <c r="AU96" s="10">
        <f t="shared" si="145"/>
        <v>5898.5060784667603</v>
      </c>
      <c r="AV96" s="10">
        <f t="shared" si="145"/>
        <v>5898.5060784667603</v>
      </c>
      <c r="AW96" s="10">
        <f t="shared" si="145"/>
        <v>5898.5060784667603</v>
      </c>
      <c r="AX96" s="10">
        <f t="shared" si="145"/>
        <v>5898.5060784667603</v>
      </c>
      <c r="AY96" s="10">
        <f t="shared" si="145"/>
        <v>5898.5060784667603</v>
      </c>
      <c r="AZ96" s="10">
        <f t="shared" si="145"/>
        <v>6438.1771459761503</v>
      </c>
      <c r="BA96" s="10">
        <f t="shared" si="145"/>
        <v>6438.1771459761503</v>
      </c>
      <c r="BB96" s="10">
        <f t="shared" si="145"/>
        <v>6438.1771459761503</v>
      </c>
      <c r="BC96" s="10">
        <f t="shared" si="145"/>
        <v>6438.1771459761503</v>
      </c>
      <c r="BD96" s="10">
        <f t="shared" si="145"/>
        <v>6438.1771459761503</v>
      </c>
      <c r="BE96" s="10">
        <f t="shared" si="145"/>
        <v>6438.1771459761503</v>
      </c>
      <c r="BF96" s="10">
        <f t="shared" si="145"/>
        <v>6438.1771459761503</v>
      </c>
      <c r="BG96" s="10">
        <f t="shared" si="145"/>
        <v>6438.1771459761503</v>
      </c>
      <c r="BH96" s="10">
        <f t="shared" si="145"/>
        <v>6438.1771459761503</v>
      </c>
      <c r="BI96" s="10">
        <f t="shared" si="145"/>
        <v>6438.1771459761503</v>
      </c>
      <c r="BJ96" s="10">
        <f t="shared" si="145"/>
        <v>6438.1771459761503</v>
      </c>
      <c r="BK96" s="10">
        <f t="shared" si="145"/>
        <v>6438.1771459761503</v>
      </c>
      <c r="BL96" s="10">
        <f t="shared" si="145"/>
        <v>7007.727173049474</v>
      </c>
    </row>
    <row r="97" spans="2:64">
      <c r="B97" s="5" t="s">
        <v>205</v>
      </c>
      <c r="C97" s="7" t="s">
        <v>35</v>
      </c>
      <c r="D97" s="8">
        <v>0.187</v>
      </c>
      <c r="E97" s="8">
        <f t="shared" ref="E97:AJ97" si="146">D97</f>
        <v>0.187</v>
      </c>
      <c r="F97" s="8">
        <f t="shared" si="146"/>
        <v>0.187</v>
      </c>
      <c r="G97" s="8">
        <f t="shared" si="146"/>
        <v>0.187</v>
      </c>
      <c r="H97" s="8">
        <f t="shared" si="146"/>
        <v>0.187</v>
      </c>
      <c r="I97" s="8">
        <f t="shared" si="146"/>
        <v>0.187</v>
      </c>
      <c r="J97" s="8">
        <f t="shared" si="146"/>
        <v>0.187</v>
      </c>
      <c r="K97" s="8">
        <f>J97</f>
        <v>0.187</v>
      </c>
      <c r="L97" s="8">
        <f t="shared" si="146"/>
        <v>0.187</v>
      </c>
      <c r="M97" s="8">
        <f t="shared" si="146"/>
        <v>0.187</v>
      </c>
      <c r="N97" s="8">
        <f t="shared" si="146"/>
        <v>0.187</v>
      </c>
      <c r="O97" s="8">
        <f t="shared" si="146"/>
        <v>0.187</v>
      </c>
      <c r="P97" s="8">
        <f t="shared" si="146"/>
        <v>0.187</v>
      </c>
      <c r="Q97" s="8">
        <f t="shared" si="146"/>
        <v>0.187</v>
      </c>
      <c r="R97" s="8">
        <f t="shared" si="146"/>
        <v>0.187</v>
      </c>
      <c r="S97" s="8">
        <f t="shared" si="146"/>
        <v>0.187</v>
      </c>
      <c r="T97" s="8">
        <f t="shared" si="146"/>
        <v>0.187</v>
      </c>
      <c r="U97" s="8">
        <f t="shared" si="146"/>
        <v>0.187</v>
      </c>
      <c r="V97" s="8">
        <f t="shared" si="146"/>
        <v>0.187</v>
      </c>
      <c r="W97" s="8">
        <f t="shared" si="146"/>
        <v>0.187</v>
      </c>
      <c r="X97" s="8">
        <f t="shared" si="146"/>
        <v>0.187</v>
      </c>
      <c r="Y97" s="8">
        <f t="shared" si="146"/>
        <v>0.187</v>
      </c>
      <c r="Z97" s="8">
        <f t="shared" si="146"/>
        <v>0.187</v>
      </c>
      <c r="AA97" s="8">
        <f t="shared" si="146"/>
        <v>0.187</v>
      </c>
      <c r="AB97" s="8">
        <f t="shared" si="146"/>
        <v>0.187</v>
      </c>
      <c r="AC97" s="8">
        <f t="shared" si="146"/>
        <v>0.187</v>
      </c>
      <c r="AD97" s="8">
        <f t="shared" si="146"/>
        <v>0.187</v>
      </c>
      <c r="AE97" s="8">
        <f t="shared" si="146"/>
        <v>0.187</v>
      </c>
      <c r="AF97" s="8">
        <f t="shared" si="146"/>
        <v>0.187</v>
      </c>
      <c r="AG97" s="8">
        <f t="shared" si="146"/>
        <v>0.187</v>
      </c>
      <c r="AH97" s="8">
        <f t="shared" si="146"/>
        <v>0.187</v>
      </c>
      <c r="AI97" s="8">
        <f t="shared" si="146"/>
        <v>0.187</v>
      </c>
      <c r="AJ97" s="8">
        <f t="shared" si="146"/>
        <v>0.187</v>
      </c>
      <c r="AK97" s="8">
        <f t="shared" ref="AK97:BL97" si="147">AJ97</f>
        <v>0.187</v>
      </c>
      <c r="AL97" s="8">
        <f t="shared" si="147"/>
        <v>0.187</v>
      </c>
      <c r="AM97" s="8">
        <f t="shared" si="147"/>
        <v>0.187</v>
      </c>
      <c r="AN97" s="8">
        <f t="shared" si="147"/>
        <v>0.187</v>
      </c>
      <c r="AO97" s="8">
        <f t="shared" si="147"/>
        <v>0.187</v>
      </c>
      <c r="AP97" s="8">
        <f t="shared" si="147"/>
        <v>0.187</v>
      </c>
      <c r="AQ97" s="8">
        <f t="shared" si="147"/>
        <v>0.187</v>
      </c>
      <c r="AR97" s="8">
        <f t="shared" si="147"/>
        <v>0.187</v>
      </c>
      <c r="AS97" s="8">
        <f t="shared" si="147"/>
        <v>0.187</v>
      </c>
      <c r="AT97" s="8">
        <f t="shared" si="147"/>
        <v>0.187</v>
      </c>
      <c r="AU97" s="8">
        <f t="shared" si="147"/>
        <v>0.187</v>
      </c>
      <c r="AV97" s="8">
        <f t="shared" si="147"/>
        <v>0.187</v>
      </c>
      <c r="AW97" s="8">
        <f t="shared" si="147"/>
        <v>0.187</v>
      </c>
      <c r="AX97" s="8">
        <f t="shared" si="147"/>
        <v>0.187</v>
      </c>
      <c r="AY97" s="8">
        <f t="shared" si="147"/>
        <v>0.187</v>
      </c>
      <c r="AZ97" s="8">
        <f t="shared" si="147"/>
        <v>0.187</v>
      </c>
      <c r="BA97" s="8">
        <f t="shared" si="147"/>
        <v>0.187</v>
      </c>
      <c r="BB97" s="8">
        <f t="shared" si="147"/>
        <v>0.187</v>
      </c>
      <c r="BC97" s="8">
        <f t="shared" si="147"/>
        <v>0.187</v>
      </c>
      <c r="BD97" s="8">
        <f t="shared" si="147"/>
        <v>0.187</v>
      </c>
      <c r="BE97" s="8">
        <f t="shared" si="147"/>
        <v>0.187</v>
      </c>
      <c r="BF97" s="8">
        <f t="shared" si="147"/>
        <v>0.187</v>
      </c>
      <c r="BG97" s="8">
        <f t="shared" si="147"/>
        <v>0.187</v>
      </c>
      <c r="BH97" s="8">
        <f t="shared" si="147"/>
        <v>0.187</v>
      </c>
      <c r="BI97" s="8">
        <f t="shared" si="147"/>
        <v>0.187</v>
      </c>
      <c r="BJ97" s="8">
        <f t="shared" si="147"/>
        <v>0.187</v>
      </c>
      <c r="BK97" s="8">
        <f t="shared" si="147"/>
        <v>0.187</v>
      </c>
      <c r="BL97" s="8">
        <f t="shared" si="147"/>
        <v>0.187</v>
      </c>
    </row>
    <row r="98" spans="2:64">
      <c r="B98" s="5" t="s">
        <v>206</v>
      </c>
      <c r="C98" s="7" t="s">
        <v>47</v>
      </c>
      <c r="D98" s="10"/>
      <c r="E98" s="10">
        <f t="shared" ref="E98:AJ98" si="148">E94*E97</f>
        <v>9555.3883333333342</v>
      </c>
      <c r="F98" s="10">
        <f t="shared" si="148"/>
        <v>9555.3883333333342</v>
      </c>
      <c r="G98" s="10">
        <f t="shared" si="148"/>
        <v>9555.3883333333342</v>
      </c>
      <c r="H98" s="10">
        <f t="shared" si="148"/>
        <v>9555.3883333333342</v>
      </c>
      <c r="I98" s="10">
        <f t="shared" si="148"/>
        <v>9555.3883333333342</v>
      </c>
      <c r="J98" s="10">
        <f t="shared" si="148"/>
        <v>9555.3883333333342</v>
      </c>
      <c r="K98" s="10">
        <f t="shared" si="148"/>
        <v>9555.3883333333342</v>
      </c>
      <c r="L98" s="10">
        <f t="shared" si="148"/>
        <v>9555.3883333333342</v>
      </c>
      <c r="M98" s="10">
        <f t="shared" si="148"/>
        <v>9555.3883333333342</v>
      </c>
      <c r="N98" s="10">
        <f t="shared" si="148"/>
        <v>9555.3883333333342</v>
      </c>
      <c r="O98" s="10">
        <f t="shared" si="148"/>
        <v>9555.3883333333342</v>
      </c>
      <c r="P98" s="10">
        <f t="shared" si="148"/>
        <v>10539.622316666668</v>
      </c>
      <c r="Q98" s="10">
        <f t="shared" si="148"/>
        <v>10539.622316666668</v>
      </c>
      <c r="R98" s="10">
        <f t="shared" si="148"/>
        <v>10539.622316666668</v>
      </c>
      <c r="S98" s="10">
        <f t="shared" si="148"/>
        <v>10539.622316666668</v>
      </c>
      <c r="T98" s="10">
        <f t="shared" si="148"/>
        <v>10539.622316666668</v>
      </c>
      <c r="U98" s="10">
        <f t="shared" si="148"/>
        <v>10539.622316666668</v>
      </c>
      <c r="V98" s="10">
        <f t="shared" si="148"/>
        <v>10539.622316666668</v>
      </c>
      <c r="W98" s="10">
        <f t="shared" si="148"/>
        <v>10539.622316666668</v>
      </c>
      <c r="X98" s="10">
        <f t="shared" si="148"/>
        <v>10539.622316666668</v>
      </c>
      <c r="Y98" s="10">
        <f t="shared" si="148"/>
        <v>10539.622316666668</v>
      </c>
      <c r="Z98" s="10">
        <f t="shared" si="148"/>
        <v>10539.622316666668</v>
      </c>
      <c r="AA98" s="10">
        <f t="shared" si="148"/>
        <v>10539.622316666668</v>
      </c>
      <c r="AB98" s="10">
        <f t="shared" si="148"/>
        <v>11579.738181953335</v>
      </c>
      <c r="AC98" s="10">
        <f t="shared" si="148"/>
        <v>11579.738181953335</v>
      </c>
      <c r="AD98" s="10">
        <f t="shared" si="148"/>
        <v>11579.738181953335</v>
      </c>
      <c r="AE98" s="10">
        <f t="shared" si="148"/>
        <v>11579.738181953335</v>
      </c>
      <c r="AF98" s="10">
        <f t="shared" si="148"/>
        <v>11579.738181953335</v>
      </c>
      <c r="AG98" s="10">
        <f t="shared" si="148"/>
        <v>11579.738181953335</v>
      </c>
      <c r="AH98" s="10">
        <f t="shared" si="148"/>
        <v>11579.738181953335</v>
      </c>
      <c r="AI98" s="10">
        <f t="shared" si="148"/>
        <v>11579.738181953335</v>
      </c>
      <c r="AJ98" s="10">
        <f t="shared" si="148"/>
        <v>11579.738181953335</v>
      </c>
      <c r="AK98" s="10">
        <f t="shared" ref="AK98:BL98" si="149">AK94*AK97</f>
        <v>11579.738181953335</v>
      </c>
      <c r="AL98" s="10">
        <f t="shared" si="149"/>
        <v>11579.738181953335</v>
      </c>
      <c r="AM98" s="10">
        <f t="shared" si="149"/>
        <v>11579.738181953335</v>
      </c>
      <c r="AN98" s="10">
        <f t="shared" si="149"/>
        <v>12678.398122681427</v>
      </c>
      <c r="AO98" s="10">
        <f t="shared" si="149"/>
        <v>12678.398122681427</v>
      </c>
      <c r="AP98" s="10">
        <f t="shared" si="149"/>
        <v>12678.398122681427</v>
      </c>
      <c r="AQ98" s="10">
        <f t="shared" si="149"/>
        <v>12678.398122681427</v>
      </c>
      <c r="AR98" s="10">
        <f t="shared" si="149"/>
        <v>12678.398122681427</v>
      </c>
      <c r="AS98" s="10">
        <f t="shared" si="149"/>
        <v>12678.398122681427</v>
      </c>
      <c r="AT98" s="10">
        <f t="shared" si="149"/>
        <v>12678.398122681427</v>
      </c>
      <c r="AU98" s="10">
        <f t="shared" si="149"/>
        <v>12678.398122681427</v>
      </c>
      <c r="AV98" s="10">
        <f t="shared" si="149"/>
        <v>12678.398122681427</v>
      </c>
      <c r="AW98" s="10">
        <f t="shared" si="149"/>
        <v>12678.398122681427</v>
      </c>
      <c r="AX98" s="10">
        <f t="shared" si="149"/>
        <v>12678.398122681427</v>
      </c>
      <c r="AY98" s="10">
        <f t="shared" si="149"/>
        <v>12678.398122681427</v>
      </c>
      <c r="AZ98" s="10">
        <f t="shared" si="149"/>
        <v>13838.380762040691</v>
      </c>
      <c r="BA98" s="10">
        <f t="shared" si="149"/>
        <v>13838.380762040691</v>
      </c>
      <c r="BB98" s="10">
        <f t="shared" si="149"/>
        <v>13838.380762040691</v>
      </c>
      <c r="BC98" s="10">
        <f t="shared" si="149"/>
        <v>13838.380762040691</v>
      </c>
      <c r="BD98" s="10">
        <f t="shared" si="149"/>
        <v>13838.380762040691</v>
      </c>
      <c r="BE98" s="10">
        <f t="shared" si="149"/>
        <v>13838.380762040691</v>
      </c>
      <c r="BF98" s="10">
        <f t="shared" si="149"/>
        <v>13838.380762040691</v>
      </c>
      <c r="BG98" s="10">
        <f t="shared" si="149"/>
        <v>13838.380762040691</v>
      </c>
      <c r="BH98" s="10">
        <f t="shared" si="149"/>
        <v>13838.380762040691</v>
      </c>
      <c r="BI98" s="10">
        <f t="shared" si="149"/>
        <v>13838.380762040691</v>
      </c>
      <c r="BJ98" s="10">
        <f t="shared" si="149"/>
        <v>13838.380762040691</v>
      </c>
      <c r="BK98" s="10">
        <f t="shared" si="149"/>
        <v>13838.380762040691</v>
      </c>
      <c r="BL98" s="10">
        <f t="shared" si="149"/>
        <v>15062.585992646571</v>
      </c>
    </row>
    <row r="99" spans="2:64" ht="17.5" thickBot="1">
      <c r="B99" s="24" t="s">
        <v>207</v>
      </c>
      <c r="C99" s="15" t="s">
        <v>47</v>
      </c>
      <c r="D99" s="25"/>
      <c r="E99" s="25">
        <f t="shared" ref="E99:AJ99" si="150">E94+E96+E98</f>
        <v>65099.276666666672</v>
      </c>
      <c r="F99" s="25">
        <f t="shared" si="150"/>
        <v>65099.276666666672</v>
      </c>
      <c r="G99" s="25">
        <f t="shared" si="150"/>
        <v>65099.276666666672</v>
      </c>
      <c r="H99" s="25">
        <f t="shared" si="150"/>
        <v>65099.276666666672</v>
      </c>
      <c r="I99" s="25">
        <f t="shared" si="150"/>
        <v>65099.276666666672</v>
      </c>
      <c r="J99" s="25">
        <f t="shared" si="150"/>
        <v>65099.276666666672</v>
      </c>
      <c r="K99" s="25">
        <f t="shared" si="150"/>
        <v>65099.276666666672</v>
      </c>
      <c r="L99" s="25">
        <f t="shared" si="150"/>
        <v>65099.276666666672</v>
      </c>
      <c r="M99" s="25">
        <f t="shared" si="150"/>
        <v>65099.276666666672</v>
      </c>
      <c r="N99" s="25">
        <f t="shared" si="150"/>
        <v>65099.276666666672</v>
      </c>
      <c r="O99" s="25">
        <f t="shared" si="150"/>
        <v>65099.276666666672</v>
      </c>
      <c r="P99" s="25">
        <f t="shared" si="150"/>
        <v>71804.699633333337</v>
      </c>
      <c r="Q99" s="25">
        <f t="shared" si="150"/>
        <v>71804.699633333337</v>
      </c>
      <c r="R99" s="25">
        <f t="shared" si="150"/>
        <v>71804.699633333337</v>
      </c>
      <c r="S99" s="25">
        <f t="shared" si="150"/>
        <v>71804.699633333337</v>
      </c>
      <c r="T99" s="25">
        <f t="shared" si="150"/>
        <v>71804.699633333337</v>
      </c>
      <c r="U99" s="25">
        <f t="shared" si="150"/>
        <v>71804.699633333337</v>
      </c>
      <c r="V99" s="25">
        <f t="shared" si="150"/>
        <v>71804.699633333337</v>
      </c>
      <c r="W99" s="25">
        <f t="shared" si="150"/>
        <v>71804.699633333337</v>
      </c>
      <c r="X99" s="25">
        <f t="shared" si="150"/>
        <v>71804.699633333337</v>
      </c>
      <c r="Y99" s="25">
        <f t="shared" si="150"/>
        <v>71804.699633333337</v>
      </c>
      <c r="Z99" s="25">
        <f t="shared" si="150"/>
        <v>71804.699633333337</v>
      </c>
      <c r="AA99" s="25">
        <f t="shared" si="150"/>
        <v>71804.699633333337</v>
      </c>
      <c r="AB99" s="25">
        <f t="shared" si="150"/>
        <v>78890.836597906673</v>
      </c>
      <c r="AC99" s="25">
        <f t="shared" si="150"/>
        <v>78890.836597906673</v>
      </c>
      <c r="AD99" s="25">
        <f t="shared" si="150"/>
        <v>78890.836597906673</v>
      </c>
      <c r="AE99" s="25">
        <f t="shared" si="150"/>
        <v>78890.836597906673</v>
      </c>
      <c r="AF99" s="25">
        <f t="shared" si="150"/>
        <v>78890.836597906673</v>
      </c>
      <c r="AG99" s="25">
        <f t="shared" si="150"/>
        <v>78890.836597906673</v>
      </c>
      <c r="AH99" s="25">
        <f t="shared" si="150"/>
        <v>78890.836597906673</v>
      </c>
      <c r="AI99" s="25">
        <f t="shared" si="150"/>
        <v>78890.836597906673</v>
      </c>
      <c r="AJ99" s="25">
        <f t="shared" si="150"/>
        <v>78890.836597906673</v>
      </c>
      <c r="AK99" s="25">
        <f t="shared" ref="AK99:BL99" si="151">AK94+AK96+AK98</f>
        <v>78890.836597906673</v>
      </c>
      <c r="AL99" s="25">
        <f t="shared" si="151"/>
        <v>78890.836597906673</v>
      </c>
      <c r="AM99" s="25">
        <f t="shared" si="151"/>
        <v>78890.836597906673</v>
      </c>
      <c r="AN99" s="25">
        <f t="shared" si="151"/>
        <v>86375.824643294851</v>
      </c>
      <c r="AO99" s="25">
        <f t="shared" si="151"/>
        <v>86375.824643294851</v>
      </c>
      <c r="AP99" s="25">
        <f t="shared" si="151"/>
        <v>86375.824643294851</v>
      </c>
      <c r="AQ99" s="25">
        <f t="shared" si="151"/>
        <v>86375.824643294851</v>
      </c>
      <c r="AR99" s="25">
        <f t="shared" si="151"/>
        <v>86375.824643294851</v>
      </c>
      <c r="AS99" s="25">
        <f t="shared" si="151"/>
        <v>86375.824643294851</v>
      </c>
      <c r="AT99" s="25">
        <f t="shared" si="151"/>
        <v>86375.824643294851</v>
      </c>
      <c r="AU99" s="25">
        <f t="shared" si="151"/>
        <v>86375.824643294851</v>
      </c>
      <c r="AV99" s="25">
        <f t="shared" si="151"/>
        <v>86375.824643294851</v>
      </c>
      <c r="AW99" s="25">
        <f t="shared" si="151"/>
        <v>86375.824643294851</v>
      </c>
      <c r="AX99" s="25">
        <f t="shared" si="151"/>
        <v>86375.824643294851</v>
      </c>
      <c r="AY99" s="25">
        <f t="shared" si="151"/>
        <v>86375.824643294851</v>
      </c>
      <c r="AZ99" s="25">
        <f t="shared" si="151"/>
        <v>94278.594068662249</v>
      </c>
      <c r="BA99" s="25">
        <f t="shared" si="151"/>
        <v>94278.594068662249</v>
      </c>
      <c r="BB99" s="25">
        <f t="shared" si="151"/>
        <v>94278.594068662249</v>
      </c>
      <c r="BC99" s="25">
        <f t="shared" si="151"/>
        <v>94278.594068662249</v>
      </c>
      <c r="BD99" s="25">
        <f t="shared" si="151"/>
        <v>94278.594068662249</v>
      </c>
      <c r="BE99" s="25">
        <f t="shared" si="151"/>
        <v>94278.594068662249</v>
      </c>
      <c r="BF99" s="25">
        <f t="shared" si="151"/>
        <v>94278.594068662249</v>
      </c>
      <c r="BG99" s="25">
        <f t="shared" si="151"/>
        <v>94278.594068662249</v>
      </c>
      <c r="BH99" s="25">
        <f t="shared" si="151"/>
        <v>94278.594068662249</v>
      </c>
      <c r="BI99" s="25">
        <f t="shared" si="151"/>
        <v>94278.594068662249</v>
      </c>
      <c r="BJ99" s="25">
        <f t="shared" si="151"/>
        <v>94278.594068662249</v>
      </c>
      <c r="BK99" s="25">
        <f t="shared" si="151"/>
        <v>94278.594068662249</v>
      </c>
      <c r="BL99" s="25">
        <f t="shared" si="151"/>
        <v>102618.901361667</v>
      </c>
    </row>
    <row r="101" spans="2:64">
      <c r="B101" s="5" t="s">
        <v>208</v>
      </c>
      <c r="C101" s="7" t="s">
        <v>35</v>
      </c>
      <c r="D101" s="8">
        <v>0.03</v>
      </c>
      <c r="E101" s="8">
        <f t="shared" ref="E101:AJ101" si="152">D101</f>
        <v>0.03</v>
      </c>
      <c r="F101" s="8">
        <f t="shared" si="152"/>
        <v>0.03</v>
      </c>
      <c r="G101" s="8">
        <f t="shared" si="152"/>
        <v>0.03</v>
      </c>
      <c r="H101" s="8">
        <f t="shared" si="152"/>
        <v>0.03</v>
      </c>
      <c r="I101" s="8">
        <f t="shared" si="152"/>
        <v>0.03</v>
      </c>
      <c r="J101" s="8">
        <f t="shared" si="152"/>
        <v>0.03</v>
      </c>
      <c r="K101" s="8">
        <f t="shared" si="152"/>
        <v>0.03</v>
      </c>
      <c r="L101" s="8">
        <f t="shared" si="152"/>
        <v>0.03</v>
      </c>
      <c r="M101" s="8">
        <f t="shared" si="152"/>
        <v>0.03</v>
      </c>
      <c r="N101" s="8">
        <f t="shared" si="152"/>
        <v>0.03</v>
      </c>
      <c r="O101" s="8">
        <f t="shared" si="152"/>
        <v>0.03</v>
      </c>
      <c r="P101" s="8">
        <f t="shared" si="152"/>
        <v>0.03</v>
      </c>
      <c r="Q101" s="8">
        <f t="shared" si="152"/>
        <v>0.03</v>
      </c>
      <c r="R101" s="8">
        <f t="shared" si="152"/>
        <v>0.03</v>
      </c>
      <c r="S101" s="8">
        <f t="shared" si="152"/>
        <v>0.03</v>
      </c>
      <c r="T101" s="8">
        <f t="shared" si="152"/>
        <v>0.03</v>
      </c>
      <c r="U101" s="8">
        <f t="shared" si="152"/>
        <v>0.03</v>
      </c>
      <c r="V101" s="8">
        <f t="shared" si="152"/>
        <v>0.03</v>
      </c>
      <c r="W101" s="8">
        <f t="shared" si="152"/>
        <v>0.03</v>
      </c>
      <c r="X101" s="8">
        <f t="shared" si="152"/>
        <v>0.03</v>
      </c>
      <c r="Y101" s="8">
        <f t="shared" si="152"/>
        <v>0.03</v>
      </c>
      <c r="Z101" s="8">
        <f t="shared" si="152"/>
        <v>0.03</v>
      </c>
      <c r="AA101" s="8">
        <f t="shared" si="152"/>
        <v>0.03</v>
      </c>
      <c r="AB101" s="8">
        <f t="shared" si="152"/>
        <v>0.03</v>
      </c>
      <c r="AC101" s="8">
        <f t="shared" si="152"/>
        <v>0.03</v>
      </c>
      <c r="AD101" s="8">
        <f t="shared" si="152"/>
        <v>0.03</v>
      </c>
      <c r="AE101" s="8">
        <f t="shared" si="152"/>
        <v>0.03</v>
      </c>
      <c r="AF101" s="8">
        <f t="shared" si="152"/>
        <v>0.03</v>
      </c>
      <c r="AG101" s="8">
        <f t="shared" si="152"/>
        <v>0.03</v>
      </c>
      <c r="AH101" s="8">
        <f t="shared" si="152"/>
        <v>0.03</v>
      </c>
      <c r="AI101" s="8">
        <f t="shared" si="152"/>
        <v>0.03</v>
      </c>
      <c r="AJ101" s="8">
        <f t="shared" si="152"/>
        <v>0.03</v>
      </c>
      <c r="AK101" s="8">
        <f t="shared" ref="AK101:BL101" si="153">AJ101</f>
        <v>0.03</v>
      </c>
      <c r="AL101" s="8">
        <f t="shared" si="153"/>
        <v>0.03</v>
      </c>
      <c r="AM101" s="8">
        <f t="shared" si="153"/>
        <v>0.03</v>
      </c>
      <c r="AN101" s="8">
        <f t="shared" si="153"/>
        <v>0.03</v>
      </c>
      <c r="AO101" s="8">
        <f t="shared" si="153"/>
        <v>0.03</v>
      </c>
      <c r="AP101" s="8">
        <f t="shared" si="153"/>
        <v>0.03</v>
      </c>
      <c r="AQ101" s="8">
        <f t="shared" si="153"/>
        <v>0.03</v>
      </c>
      <c r="AR101" s="8">
        <f t="shared" si="153"/>
        <v>0.03</v>
      </c>
      <c r="AS101" s="8">
        <f t="shared" si="153"/>
        <v>0.03</v>
      </c>
      <c r="AT101" s="8">
        <f t="shared" si="153"/>
        <v>0.03</v>
      </c>
      <c r="AU101" s="8">
        <f t="shared" si="153"/>
        <v>0.03</v>
      </c>
      <c r="AV101" s="8">
        <f t="shared" si="153"/>
        <v>0.03</v>
      </c>
      <c r="AW101" s="8">
        <f t="shared" si="153"/>
        <v>0.03</v>
      </c>
      <c r="AX101" s="8">
        <f t="shared" si="153"/>
        <v>0.03</v>
      </c>
      <c r="AY101" s="8">
        <f t="shared" si="153"/>
        <v>0.03</v>
      </c>
      <c r="AZ101" s="8">
        <f t="shared" si="153"/>
        <v>0.03</v>
      </c>
      <c r="BA101" s="8">
        <f t="shared" si="153"/>
        <v>0.03</v>
      </c>
      <c r="BB101" s="8">
        <f t="shared" si="153"/>
        <v>0.03</v>
      </c>
      <c r="BC101" s="8">
        <f t="shared" si="153"/>
        <v>0.03</v>
      </c>
      <c r="BD101" s="8">
        <f t="shared" si="153"/>
        <v>0.03</v>
      </c>
      <c r="BE101" s="8">
        <f t="shared" si="153"/>
        <v>0.03</v>
      </c>
      <c r="BF101" s="8">
        <f t="shared" si="153"/>
        <v>0.03</v>
      </c>
      <c r="BG101" s="8">
        <f t="shared" si="153"/>
        <v>0.03</v>
      </c>
      <c r="BH101" s="8">
        <f t="shared" si="153"/>
        <v>0.03</v>
      </c>
      <c r="BI101" s="8">
        <f t="shared" si="153"/>
        <v>0.03</v>
      </c>
      <c r="BJ101" s="8">
        <f t="shared" si="153"/>
        <v>0.03</v>
      </c>
      <c r="BK101" s="8">
        <f t="shared" si="153"/>
        <v>0.03</v>
      </c>
      <c r="BL101" s="8">
        <f t="shared" si="153"/>
        <v>0.03</v>
      </c>
    </row>
    <row r="102" spans="2:64">
      <c r="B102" s="5" t="s">
        <v>209</v>
      </c>
      <c r="C102" s="7" t="s">
        <v>47</v>
      </c>
      <c r="E102" s="10">
        <f t="shared" ref="E102:AJ102" si="154">E32*E28*E101</f>
        <v>16379.430167499995</v>
      </c>
      <c r="F102" s="10">
        <f t="shared" si="154"/>
        <v>16379.430167499995</v>
      </c>
      <c r="G102" s="10">
        <f t="shared" si="154"/>
        <v>16379.430167499995</v>
      </c>
      <c r="H102" s="10">
        <f t="shared" si="154"/>
        <v>16379.430167499995</v>
      </c>
      <c r="I102" s="10">
        <f t="shared" si="154"/>
        <v>16379.430167499995</v>
      </c>
      <c r="J102" s="10">
        <f t="shared" si="154"/>
        <v>16379.430167499995</v>
      </c>
      <c r="K102" s="10">
        <f t="shared" si="154"/>
        <v>16379.430167499995</v>
      </c>
      <c r="L102" s="10">
        <f t="shared" si="154"/>
        <v>16379.430167499995</v>
      </c>
      <c r="M102" s="10">
        <f t="shared" si="154"/>
        <v>16379.430167499995</v>
      </c>
      <c r="N102" s="10">
        <f t="shared" si="154"/>
        <v>16379.430167499995</v>
      </c>
      <c r="O102" s="10">
        <f t="shared" si="154"/>
        <v>16379.430167499995</v>
      </c>
      <c r="P102" s="10">
        <f t="shared" si="154"/>
        <v>19159.514502442697</v>
      </c>
      <c r="Q102" s="10">
        <f t="shared" si="154"/>
        <v>19159.514502442697</v>
      </c>
      <c r="R102" s="10">
        <f t="shared" si="154"/>
        <v>19159.514502442697</v>
      </c>
      <c r="S102" s="10">
        <f t="shared" si="154"/>
        <v>19159.514502442697</v>
      </c>
      <c r="T102" s="10">
        <f t="shared" si="154"/>
        <v>19159.514502442697</v>
      </c>
      <c r="U102" s="10">
        <f t="shared" si="154"/>
        <v>19159.514502442697</v>
      </c>
      <c r="V102" s="10">
        <f t="shared" si="154"/>
        <v>19159.514502442697</v>
      </c>
      <c r="W102" s="10">
        <f t="shared" si="154"/>
        <v>19159.514502442697</v>
      </c>
      <c r="X102" s="10">
        <f t="shared" si="154"/>
        <v>19159.514502442697</v>
      </c>
      <c r="Y102" s="10">
        <f t="shared" si="154"/>
        <v>19159.514502442697</v>
      </c>
      <c r="Z102" s="10">
        <f t="shared" si="154"/>
        <v>19159.514502442697</v>
      </c>
      <c r="AA102" s="10">
        <f t="shared" si="154"/>
        <v>19159.514502442697</v>
      </c>
      <c r="AB102" s="10">
        <f t="shared" si="154"/>
        <v>18985.751743361139</v>
      </c>
      <c r="AC102" s="10">
        <f t="shared" si="154"/>
        <v>18985.751743361139</v>
      </c>
      <c r="AD102" s="10">
        <f t="shared" si="154"/>
        <v>18985.751743361139</v>
      </c>
      <c r="AE102" s="10">
        <f t="shared" si="154"/>
        <v>18985.751743361139</v>
      </c>
      <c r="AF102" s="10">
        <f t="shared" si="154"/>
        <v>18985.751743361139</v>
      </c>
      <c r="AG102" s="10">
        <f t="shared" si="154"/>
        <v>18985.751743361139</v>
      </c>
      <c r="AH102" s="10">
        <f t="shared" si="154"/>
        <v>18985.751743361139</v>
      </c>
      <c r="AI102" s="10">
        <f t="shared" si="154"/>
        <v>18985.751743361139</v>
      </c>
      <c r="AJ102" s="10">
        <f t="shared" si="154"/>
        <v>18985.751743361139</v>
      </c>
      <c r="AK102" s="10">
        <f t="shared" ref="AK102:BL102" si="155">AK32*AK28*AK101</f>
        <v>18985.751743361139</v>
      </c>
      <c r="AL102" s="10">
        <f t="shared" si="155"/>
        <v>18985.751743361139</v>
      </c>
      <c r="AM102" s="10">
        <f t="shared" si="155"/>
        <v>18985.751743361139</v>
      </c>
      <c r="AN102" s="10">
        <f t="shared" si="155"/>
        <v>18814.795772639696</v>
      </c>
      <c r="AO102" s="10">
        <f t="shared" si="155"/>
        <v>18814.795772639696</v>
      </c>
      <c r="AP102" s="10">
        <f t="shared" si="155"/>
        <v>18814.795772639696</v>
      </c>
      <c r="AQ102" s="10">
        <f t="shared" si="155"/>
        <v>18814.795772639696</v>
      </c>
      <c r="AR102" s="10">
        <f t="shared" si="155"/>
        <v>18814.795772639696</v>
      </c>
      <c r="AS102" s="10">
        <f t="shared" si="155"/>
        <v>18814.795772639696</v>
      </c>
      <c r="AT102" s="10">
        <f t="shared" si="155"/>
        <v>18814.795772639696</v>
      </c>
      <c r="AU102" s="10">
        <f t="shared" si="155"/>
        <v>18814.795772639696</v>
      </c>
      <c r="AV102" s="10">
        <f t="shared" si="155"/>
        <v>18814.795772639696</v>
      </c>
      <c r="AW102" s="10">
        <f t="shared" si="155"/>
        <v>18814.795772639696</v>
      </c>
      <c r="AX102" s="10">
        <f t="shared" si="155"/>
        <v>18814.795772639696</v>
      </c>
      <c r="AY102" s="10">
        <f t="shared" si="155"/>
        <v>18814.795772639696</v>
      </c>
      <c r="AZ102" s="10">
        <f t="shared" si="155"/>
        <v>18646.603994656718</v>
      </c>
      <c r="BA102" s="10">
        <f t="shared" si="155"/>
        <v>18646.603994656718</v>
      </c>
      <c r="BB102" s="10">
        <f t="shared" si="155"/>
        <v>18646.603994656718</v>
      </c>
      <c r="BC102" s="10">
        <f t="shared" si="155"/>
        <v>18646.603994656718</v>
      </c>
      <c r="BD102" s="10">
        <f t="shared" si="155"/>
        <v>18646.603994656718</v>
      </c>
      <c r="BE102" s="10">
        <f t="shared" si="155"/>
        <v>18646.603994656718</v>
      </c>
      <c r="BF102" s="10">
        <f t="shared" si="155"/>
        <v>18646.603994656718</v>
      </c>
      <c r="BG102" s="10">
        <f t="shared" si="155"/>
        <v>18646.603994656718</v>
      </c>
      <c r="BH102" s="10">
        <f t="shared" si="155"/>
        <v>18646.603994656718</v>
      </c>
      <c r="BI102" s="10">
        <f t="shared" si="155"/>
        <v>18646.603994656718</v>
      </c>
      <c r="BJ102" s="10">
        <f t="shared" si="155"/>
        <v>18646.603994656718</v>
      </c>
      <c r="BK102" s="10">
        <f t="shared" si="155"/>
        <v>18646.603994656718</v>
      </c>
      <c r="BL102" s="10">
        <f t="shared" si="155"/>
        <v>18481.134463649229</v>
      </c>
    </row>
    <row r="103" spans="2:64">
      <c r="B103" s="5" t="s">
        <v>210</v>
      </c>
      <c r="C103" s="7" t="s">
        <v>35</v>
      </c>
      <c r="D103" s="8">
        <v>8.6E-3</v>
      </c>
      <c r="E103" s="8">
        <f t="shared" ref="E103:AJ103" si="156">D103</f>
        <v>8.6E-3</v>
      </c>
      <c r="F103" s="8">
        <f t="shared" si="156"/>
        <v>8.6E-3</v>
      </c>
      <c r="G103" s="8">
        <f t="shared" si="156"/>
        <v>8.6E-3</v>
      </c>
      <c r="H103" s="8">
        <f t="shared" si="156"/>
        <v>8.6E-3</v>
      </c>
      <c r="I103" s="8">
        <f t="shared" si="156"/>
        <v>8.6E-3</v>
      </c>
      <c r="J103" s="8">
        <f t="shared" si="156"/>
        <v>8.6E-3</v>
      </c>
      <c r="K103" s="8">
        <f t="shared" si="156"/>
        <v>8.6E-3</v>
      </c>
      <c r="L103" s="8">
        <f t="shared" si="156"/>
        <v>8.6E-3</v>
      </c>
      <c r="M103" s="8">
        <f t="shared" si="156"/>
        <v>8.6E-3</v>
      </c>
      <c r="N103" s="8">
        <f t="shared" si="156"/>
        <v>8.6E-3</v>
      </c>
      <c r="O103" s="8">
        <f t="shared" si="156"/>
        <v>8.6E-3</v>
      </c>
      <c r="P103" s="8">
        <f t="shared" si="156"/>
        <v>8.6E-3</v>
      </c>
      <c r="Q103" s="8">
        <f t="shared" si="156"/>
        <v>8.6E-3</v>
      </c>
      <c r="R103" s="8">
        <f t="shared" si="156"/>
        <v>8.6E-3</v>
      </c>
      <c r="S103" s="8">
        <f t="shared" si="156"/>
        <v>8.6E-3</v>
      </c>
      <c r="T103" s="8">
        <f t="shared" si="156"/>
        <v>8.6E-3</v>
      </c>
      <c r="U103" s="8">
        <f t="shared" si="156"/>
        <v>8.6E-3</v>
      </c>
      <c r="V103" s="8">
        <f t="shared" si="156"/>
        <v>8.6E-3</v>
      </c>
      <c r="W103" s="8">
        <f t="shared" si="156"/>
        <v>8.6E-3</v>
      </c>
      <c r="X103" s="8">
        <f t="shared" si="156"/>
        <v>8.6E-3</v>
      </c>
      <c r="Y103" s="8">
        <f t="shared" si="156"/>
        <v>8.6E-3</v>
      </c>
      <c r="Z103" s="8">
        <f t="shared" si="156"/>
        <v>8.6E-3</v>
      </c>
      <c r="AA103" s="8">
        <f t="shared" si="156"/>
        <v>8.6E-3</v>
      </c>
      <c r="AB103" s="8">
        <f t="shared" si="156"/>
        <v>8.6E-3</v>
      </c>
      <c r="AC103" s="8">
        <f t="shared" si="156"/>
        <v>8.6E-3</v>
      </c>
      <c r="AD103" s="8">
        <f t="shared" si="156"/>
        <v>8.6E-3</v>
      </c>
      <c r="AE103" s="8">
        <f t="shared" si="156"/>
        <v>8.6E-3</v>
      </c>
      <c r="AF103" s="8">
        <f t="shared" si="156"/>
        <v>8.6E-3</v>
      </c>
      <c r="AG103" s="8">
        <f t="shared" si="156"/>
        <v>8.6E-3</v>
      </c>
      <c r="AH103" s="8">
        <f t="shared" si="156"/>
        <v>8.6E-3</v>
      </c>
      <c r="AI103" s="8">
        <f t="shared" si="156"/>
        <v>8.6E-3</v>
      </c>
      <c r="AJ103" s="8">
        <f t="shared" si="156"/>
        <v>8.6E-3</v>
      </c>
      <c r="AK103" s="8">
        <f t="shared" ref="AK103:BL103" si="157">AJ103</f>
        <v>8.6E-3</v>
      </c>
      <c r="AL103" s="8">
        <f t="shared" si="157"/>
        <v>8.6E-3</v>
      </c>
      <c r="AM103" s="8">
        <f t="shared" si="157"/>
        <v>8.6E-3</v>
      </c>
      <c r="AN103" s="8">
        <f t="shared" si="157"/>
        <v>8.6E-3</v>
      </c>
      <c r="AO103" s="8">
        <f t="shared" si="157"/>
        <v>8.6E-3</v>
      </c>
      <c r="AP103" s="8">
        <f t="shared" si="157"/>
        <v>8.6E-3</v>
      </c>
      <c r="AQ103" s="8">
        <f t="shared" si="157"/>
        <v>8.6E-3</v>
      </c>
      <c r="AR103" s="8">
        <f t="shared" si="157"/>
        <v>8.6E-3</v>
      </c>
      <c r="AS103" s="8">
        <f t="shared" si="157"/>
        <v>8.6E-3</v>
      </c>
      <c r="AT103" s="8">
        <f t="shared" si="157"/>
        <v>8.6E-3</v>
      </c>
      <c r="AU103" s="8">
        <f t="shared" si="157"/>
        <v>8.6E-3</v>
      </c>
      <c r="AV103" s="8">
        <f t="shared" si="157"/>
        <v>8.6E-3</v>
      </c>
      <c r="AW103" s="8">
        <f t="shared" si="157"/>
        <v>8.6E-3</v>
      </c>
      <c r="AX103" s="8">
        <f t="shared" si="157"/>
        <v>8.6E-3</v>
      </c>
      <c r="AY103" s="8">
        <f t="shared" si="157"/>
        <v>8.6E-3</v>
      </c>
      <c r="AZ103" s="8">
        <f t="shared" si="157"/>
        <v>8.6E-3</v>
      </c>
      <c r="BA103" s="8">
        <f t="shared" si="157"/>
        <v>8.6E-3</v>
      </c>
      <c r="BB103" s="8">
        <f t="shared" si="157"/>
        <v>8.6E-3</v>
      </c>
      <c r="BC103" s="8">
        <f t="shared" si="157"/>
        <v>8.6E-3</v>
      </c>
      <c r="BD103" s="8">
        <f t="shared" si="157"/>
        <v>8.6E-3</v>
      </c>
      <c r="BE103" s="8">
        <f t="shared" si="157"/>
        <v>8.6E-3</v>
      </c>
      <c r="BF103" s="8">
        <f t="shared" si="157"/>
        <v>8.6E-3</v>
      </c>
      <c r="BG103" s="8">
        <f t="shared" si="157"/>
        <v>8.6E-3</v>
      </c>
      <c r="BH103" s="8">
        <f t="shared" si="157"/>
        <v>8.6E-3</v>
      </c>
      <c r="BI103" s="8">
        <f t="shared" si="157"/>
        <v>8.6E-3</v>
      </c>
      <c r="BJ103" s="8">
        <f t="shared" si="157"/>
        <v>8.6E-3</v>
      </c>
      <c r="BK103" s="8">
        <f t="shared" si="157"/>
        <v>8.6E-3</v>
      </c>
      <c r="BL103" s="8">
        <f t="shared" si="157"/>
        <v>8.6E-3</v>
      </c>
    </row>
    <row r="104" spans="2:64">
      <c r="B104" s="5" t="s">
        <v>211</v>
      </c>
      <c r="C104" s="7" t="s">
        <v>47</v>
      </c>
      <c r="E104" s="10">
        <f t="shared" ref="E104:AJ104" si="158">E54*E103</f>
        <v>19137.079049999997</v>
      </c>
      <c r="F104" s="10">
        <f t="shared" si="158"/>
        <v>19137.079049999997</v>
      </c>
      <c r="G104" s="10">
        <f t="shared" si="158"/>
        <v>19137.079049999997</v>
      </c>
      <c r="H104" s="10">
        <f t="shared" si="158"/>
        <v>19137.079049999997</v>
      </c>
      <c r="I104" s="10">
        <f t="shared" si="158"/>
        <v>19137.079049999997</v>
      </c>
      <c r="J104" s="10">
        <f t="shared" si="158"/>
        <v>19137.079049999997</v>
      </c>
      <c r="K104" s="10">
        <f t="shared" si="158"/>
        <v>19137.079049999997</v>
      </c>
      <c r="L104" s="10">
        <f t="shared" si="158"/>
        <v>19137.079049999997</v>
      </c>
      <c r="M104" s="10">
        <f t="shared" si="158"/>
        <v>19137.079049999997</v>
      </c>
      <c r="N104" s="10">
        <f t="shared" si="158"/>
        <v>19137.079049999997</v>
      </c>
      <c r="O104" s="10">
        <f t="shared" si="158"/>
        <v>19137.079049999997</v>
      </c>
      <c r="P104" s="10">
        <f t="shared" si="158"/>
        <v>20531.630426522286</v>
      </c>
      <c r="Q104" s="10">
        <f t="shared" si="158"/>
        <v>20531.630426522286</v>
      </c>
      <c r="R104" s="10">
        <f t="shared" si="158"/>
        <v>20531.630426522286</v>
      </c>
      <c r="S104" s="10">
        <f t="shared" si="158"/>
        <v>20531.630426522286</v>
      </c>
      <c r="T104" s="10">
        <f t="shared" si="158"/>
        <v>20531.630426522286</v>
      </c>
      <c r="U104" s="10">
        <f t="shared" si="158"/>
        <v>20531.630426522286</v>
      </c>
      <c r="V104" s="10">
        <f t="shared" si="158"/>
        <v>20531.630426522286</v>
      </c>
      <c r="W104" s="10">
        <f t="shared" si="158"/>
        <v>20531.630426522286</v>
      </c>
      <c r="X104" s="10">
        <f t="shared" si="158"/>
        <v>20531.630426522286</v>
      </c>
      <c r="Y104" s="10">
        <f t="shared" si="158"/>
        <v>20531.630426522286</v>
      </c>
      <c r="Z104" s="10">
        <f t="shared" si="158"/>
        <v>20531.630426522286</v>
      </c>
      <c r="AA104" s="10">
        <f t="shared" si="158"/>
        <v>20531.630426522286</v>
      </c>
      <c r="AB104" s="10">
        <f t="shared" si="158"/>
        <v>20595.856402809146</v>
      </c>
      <c r="AC104" s="10">
        <f t="shared" si="158"/>
        <v>20595.856402809146</v>
      </c>
      <c r="AD104" s="10">
        <f t="shared" si="158"/>
        <v>20595.856402809146</v>
      </c>
      <c r="AE104" s="10">
        <f t="shared" si="158"/>
        <v>20595.856402809146</v>
      </c>
      <c r="AF104" s="10">
        <f t="shared" si="158"/>
        <v>20595.856402809146</v>
      </c>
      <c r="AG104" s="10">
        <f t="shared" si="158"/>
        <v>20595.856402809146</v>
      </c>
      <c r="AH104" s="10">
        <f t="shared" si="158"/>
        <v>20595.856402809146</v>
      </c>
      <c r="AI104" s="10">
        <f t="shared" si="158"/>
        <v>20595.856402809146</v>
      </c>
      <c r="AJ104" s="10">
        <f t="shared" si="158"/>
        <v>20595.856402809146</v>
      </c>
      <c r="AK104" s="10">
        <f t="shared" ref="AK104:BL104" si="159">AK54*AK103</f>
        <v>20595.856402809146</v>
      </c>
      <c r="AL104" s="10">
        <f t="shared" si="159"/>
        <v>20595.856402809146</v>
      </c>
      <c r="AM104" s="10">
        <f t="shared" si="159"/>
        <v>20595.856402809146</v>
      </c>
      <c r="AN104" s="10">
        <f t="shared" si="159"/>
        <v>20674.523849751113</v>
      </c>
      <c r="AO104" s="10">
        <f t="shared" si="159"/>
        <v>20674.523849751113</v>
      </c>
      <c r="AP104" s="10">
        <f t="shared" si="159"/>
        <v>20674.523849751113</v>
      </c>
      <c r="AQ104" s="10">
        <f t="shared" si="159"/>
        <v>20674.523849751113</v>
      </c>
      <c r="AR104" s="10">
        <f t="shared" si="159"/>
        <v>20674.523849751113</v>
      </c>
      <c r="AS104" s="10">
        <f t="shared" si="159"/>
        <v>20674.523849751113</v>
      </c>
      <c r="AT104" s="10">
        <f t="shared" si="159"/>
        <v>20674.523849751113</v>
      </c>
      <c r="AU104" s="10">
        <f t="shared" si="159"/>
        <v>20674.523849751113</v>
      </c>
      <c r="AV104" s="10">
        <f t="shared" si="159"/>
        <v>20674.523849751113</v>
      </c>
      <c r="AW104" s="10">
        <f t="shared" si="159"/>
        <v>20674.523849751113</v>
      </c>
      <c r="AX104" s="10">
        <f t="shared" si="159"/>
        <v>20674.523849751113</v>
      </c>
      <c r="AY104" s="10">
        <f t="shared" si="159"/>
        <v>20674.523849751113</v>
      </c>
      <c r="AZ104" s="10">
        <f t="shared" si="159"/>
        <v>20769.401741433372</v>
      </c>
      <c r="BA104" s="10">
        <f t="shared" si="159"/>
        <v>20769.401741433372</v>
      </c>
      <c r="BB104" s="10">
        <f t="shared" si="159"/>
        <v>20769.401741433372</v>
      </c>
      <c r="BC104" s="10">
        <f t="shared" si="159"/>
        <v>20769.401741433372</v>
      </c>
      <c r="BD104" s="10">
        <f t="shared" si="159"/>
        <v>20769.401741433372</v>
      </c>
      <c r="BE104" s="10">
        <f t="shared" si="159"/>
        <v>20769.401741433372</v>
      </c>
      <c r="BF104" s="10">
        <f t="shared" si="159"/>
        <v>20769.401741433372</v>
      </c>
      <c r="BG104" s="10">
        <f t="shared" si="159"/>
        <v>20769.401741433372</v>
      </c>
      <c r="BH104" s="10">
        <f t="shared" si="159"/>
        <v>20769.401741433372</v>
      </c>
      <c r="BI104" s="10">
        <f t="shared" si="159"/>
        <v>20769.401741433372</v>
      </c>
      <c r="BJ104" s="10">
        <f t="shared" si="159"/>
        <v>20769.401741433372</v>
      </c>
      <c r="BK104" s="10">
        <f t="shared" si="159"/>
        <v>20769.401741433372</v>
      </c>
      <c r="BL104" s="10">
        <f t="shared" si="159"/>
        <v>20882.545929955737</v>
      </c>
    </row>
    <row r="105" spans="2:64">
      <c r="B105" s="5" t="s">
        <v>212</v>
      </c>
      <c r="C105" s="7" t="s">
        <v>35</v>
      </c>
      <c r="D105" s="29">
        <v>7.5000000000000002E-4</v>
      </c>
      <c r="E105" s="29">
        <f t="shared" ref="E105:AJ105" si="160">D105</f>
        <v>7.5000000000000002E-4</v>
      </c>
      <c r="F105" s="29">
        <f t="shared" si="160"/>
        <v>7.5000000000000002E-4</v>
      </c>
      <c r="G105" s="29">
        <f t="shared" si="160"/>
        <v>7.5000000000000002E-4</v>
      </c>
      <c r="H105" s="29">
        <f t="shared" si="160"/>
        <v>7.5000000000000002E-4</v>
      </c>
      <c r="I105" s="29">
        <f t="shared" si="160"/>
        <v>7.5000000000000002E-4</v>
      </c>
      <c r="J105" s="29">
        <f t="shared" si="160"/>
        <v>7.5000000000000002E-4</v>
      </c>
      <c r="K105" s="29">
        <f t="shared" si="160"/>
        <v>7.5000000000000002E-4</v>
      </c>
      <c r="L105" s="29">
        <f t="shared" si="160"/>
        <v>7.5000000000000002E-4</v>
      </c>
      <c r="M105" s="29">
        <f t="shared" si="160"/>
        <v>7.5000000000000002E-4</v>
      </c>
      <c r="N105" s="29">
        <f>M105</f>
        <v>7.5000000000000002E-4</v>
      </c>
      <c r="O105" s="29">
        <f t="shared" si="160"/>
        <v>7.5000000000000002E-4</v>
      </c>
      <c r="P105" s="29">
        <f t="shared" si="160"/>
        <v>7.5000000000000002E-4</v>
      </c>
      <c r="Q105" s="29">
        <f t="shared" si="160"/>
        <v>7.5000000000000002E-4</v>
      </c>
      <c r="R105" s="29">
        <f t="shared" si="160"/>
        <v>7.5000000000000002E-4</v>
      </c>
      <c r="S105" s="29">
        <f t="shared" si="160"/>
        <v>7.5000000000000002E-4</v>
      </c>
      <c r="T105" s="29">
        <f t="shared" si="160"/>
        <v>7.5000000000000002E-4</v>
      </c>
      <c r="U105" s="29">
        <f t="shared" si="160"/>
        <v>7.5000000000000002E-4</v>
      </c>
      <c r="V105" s="29">
        <f t="shared" si="160"/>
        <v>7.5000000000000002E-4</v>
      </c>
      <c r="W105" s="29">
        <f t="shared" si="160"/>
        <v>7.5000000000000002E-4</v>
      </c>
      <c r="X105" s="29">
        <f t="shared" si="160"/>
        <v>7.5000000000000002E-4</v>
      </c>
      <c r="Y105" s="29">
        <f t="shared" si="160"/>
        <v>7.5000000000000002E-4</v>
      </c>
      <c r="Z105" s="29">
        <f t="shared" si="160"/>
        <v>7.5000000000000002E-4</v>
      </c>
      <c r="AA105" s="29">
        <f t="shared" si="160"/>
        <v>7.5000000000000002E-4</v>
      </c>
      <c r="AB105" s="29">
        <f t="shared" si="160"/>
        <v>7.5000000000000002E-4</v>
      </c>
      <c r="AC105" s="29">
        <f t="shared" si="160"/>
        <v>7.5000000000000002E-4</v>
      </c>
      <c r="AD105" s="29">
        <f t="shared" si="160"/>
        <v>7.5000000000000002E-4</v>
      </c>
      <c r="AE105" s="29">
        <f t="shared" si="160"/>
        <v>7.5000000000000002E-4</v>
      </c>
      <c r="AF105" s="29">
        <f t="shared" si="160"/>
        <v>7.5000000000000002E-4</v>
      </c>
      <c r="AG105" s="29">
        <f t="shared" si="160"/>
        <v>7.5000000000000002E-4</v>
      </c>
      <c r="AH105" s="29">
        <f t="shared" si="160"/>
        <v>7.5000000000000002E-4</v>
      </c>
      <c r="AI105" s="29">
        <f t="shared" si="160"/>
        <v>7.5000000000000002E-4</v>
      </c>
      <c r="AJ105" s="29">
        <f t="shared" si="160"/>
        <v>7.5000000000000002E-4</v>
      </c>
      <c r="AK105" s="29">
        <f t="shared" ref="AK105:BL105" si="161">AJ105</f>
        <v>7.5000000000000002E-4</v>
      </c>
      <c r="AL105" s="29">
        <f t="shared" si="161"/>
        <v>7.5000000000000002E-4</v>
      </c>
      <c r="AM105" s="29">
        <f t="shared" si="161"/>
        <v>7.5000000000000002E-4</v>
      </c>
      <c r="AN105" s="29">
        <f t="shared" si="161"/>
        <v>7.5000000000000002E-4</v>
      </c>
      <c r="AO105" s="29">
        <f t="shared" si="161"/>
        <v>7.5000000000000002E-4</v>
      </c>
      <c r="AP105" s="29">
        <f t="shared" si="161"/>
        <v>7.5000000000000002E-4</v>
      </c>
      <c r="AQ105" s="29">
        <f t="shared" si="161"/>
        <v>7.5000000000000002E-4</v>
      </c>
      <c r="AR105" s="29">
        <f t="shared" si="161"/>
        <v>7.5000000000000002E-4</v>
      </c>
      <c r="AS105" s="29">
        <f t="shared" si="161"/>
        <v>7.5000000000000002E-4</v>
      </c>
      <c r="AT105" s="29">
        <f t="shared" si="161"/>
        <v>7.5000000000000002E-4</v>
      </c>
      <c r="AU105" s="29">
        <f t="shared" si="161"/>
        <v>7.5000000000000002E-4</v>
      </c>
      <c r="AV105" s="29">
        <f t="shared" si="161"/>
        <v>7.5000000000000002E-4</v>
      </c>
      <c r="AW105" s="29">
        <f t="shared" si="161"/>
        <v>7.5000000000000002E-4</v>
      </c>
      <c r="AX105" s="29">
        <f t="shared" si="161"/>
        <v>7.5000000000000002E-4</v>
      </c>
      <c r="AY105" s="29">
        <f t="shared" si="161"/>
        <v>7.5000000000000002E-4</v>
      </c>
      <c r="AZ105" s="29">
        <f t="shared" si="161"/>
        <v>7.5000000000000002E-4</v>
      </c>
      <c r="BA105" s="29">
        <f t="shared" si="161"/>
        <v>7.5000000000000002E-4</v>
      </c>
      <c r="BB105" s="29">
        <f t="shared" si="161"/>
        <v>7.5000000000000002E-4</v>
      </c>
      <c r="BC105" s="29">
        <f t="shared" si="161"/>
        <v>7.5000000000000002E-4</v>
      </c>
      <c r="BD105" s="29">
        <f t="shared" si="161"/>
        <v>7.5000000000000002E-4</v>
      </c>
      <c r="BE105" s="29">
        <f t="shared" si="161"/>
        <v>7.5000000000000002E-4</v>
      </c>
      <c r="BF105" s="29">
        <f t="shared" si="161"/>
        <v>7.5000000000000002E-4</v>
      </c>
      <c r="BG105" s="29">
        <f t="shared" si="161"/>
        <v>7.5000000000000002E-4</v>
      </c>
      <c r="BH105" s="29">
        <f t="shared" si="161"/>
        <v>7.5000000000000002E-4</v>
      </c>
      <c r="BI105" s="29">
        <f t="shared" si="161"/>
        <v>7.5000000000000002E-4</v>
      </c>
      <c r="BJ105" s="29">
        <f t="shared" si="161"/>
        <v>7.5000000000000002E-4</v>
      </c>
      <c r="BK105" s="29">
        <f t="shared" si="161"/>
        <v>7.5000000000000002E-4</v>
      </c>
      <c r="BL105" s="29">
        <f t="shared" si="161"/>
        <v>7.5000000000000002E-4</v>
      </c>
    </row>
    <row r="106" spans="2:64">
      <c r="B106" s="5" t="s">
        <v>213</v>
      </c>
      <c r="C106" s="7" t="s">
        <v>47</v>
      </c>
      <c r="E106" s="10">
        <f t="shared" ref="E106:AJ106" si="162">E54*E105</f>
        <v>1668.9313124999996</v>
      </c>
      <c r="F106" s="10">
        <f t="shared" si="162"/>
        <v>1668.9313124999996</v>
      </c>
      <c r="G106" s="10">
        <f t="shared" si="162"/>
        <v>1668.9313124999996</v>
      </c>
      <c r="H106" s="10">
        <f t="shared" si="162"/>
        <v>1668.9313124999996</v>
      </c>
      <c r="I106" s="10">
        <f t="shared" si="162"/>
        <v>1668.9313124999996</v>
      </c>
      <c r="J106" s="10">
        <f t="shared" si="162"/>
        <v>1668.9313124999996</v>
      </c>
      <c r="K106" s="10">
        <f t="shared" si="162"/>
        <v>1668.9313124999996</v>
      </c>
      <c r="L106" s="10">
        <f t="shared" si="162"/>
        <v>1668.9313124999996</v>
      </c>
      <c r="M106" s="10">
        <f t="shared" si="162"/>
        <v>1668.9313124999996</v>
      </c>
      <c r="N106" s="10">
        <f t="shared" si="162"/>
        <v>1668.9313124999996</v>
      </c>
      <c r="O106" s="10">
        <f t="shared" si="162"/>
        <v>1668.9313124999996</v>
      </c>
      <c r="P106" s="10">
        <f t="shared" si="162"/>
        <v>1790.5491651036878</v>
      </c>
      <c r="Q106" s="10">
        <f t="shared" si="162"/>
        <v>1790.5491651036878</v>
      </c>
      <c r="R106" s="10">
        <f t="shared" si="162"/>
        <v>1790.5491651036878</v>
      </c>
      <c r="S106" s="10">
        <f t="shared" si="162"/>
        <v>1790.5491651036878</v>
      </c>
      <c r="T106" s="10">
        <f t="shared" si="162"/>
        <v>1790.5491651036878</v>
      </c>
      <c r="U106" s="10">
        <f t="shared" si="162"/>
        <v>1790.5491651036878</v>
      </c>
      <c r="V106" s="10">
        <f t="shared" si="162"/>
        <v>1790.5491651036878</v>
      </c>
      <c r="W106" s="10">
        <f t="shared" si="162"/>
        <v>1790.5491651036878</v>
      </c>
      <c r="X106" s="10">
        <f t="shared" si="162"/>
        <v>1790.5491651036878</v>
      </c>
      <c r="Y106" s="10">
        <f t="shared" si="162"/>
        <v>1790.5491651036878</v>
      </c>
      <c r="Z106" s="10">
        <f t="shared" si="162"/>
        <v>1790.5491651036878</v>
      </c>
      <c r="AA106" s="10">
        <f t="shared" si="162"/>
        <v>1790.5491651036878</v>
      </c>
      <c r="AB106" s="10">
        <f t="shared" si="162"/>
        <v>1796.1502676868442</v>
      </c>
      <c r="AC106" s="10">
        <f t="shared" si="162"/>
        <v>1796.1502676868442</v>
      </c>
      <c r="AD106" s="10">
        <f t="shared" si="162"/>
        <v>1796.1502676868442</v>
      </c>
      <c r="AE106" s="10">
        <f t="shared" si="162"/>
        <v>1796.1502676868442</v>
      </c>
      <c r="AF106" s="10">
        <f t="shared" si="162"/>
        <v>1796.1502676868442</v>
      </c>
      <c r="AG106" s="10">
        <f t="shared" si="162"/>
        <v>1796.1502676868442</v>
      </c>
      <c r="AH106" s="10">
        <f t="shared" si="162"/>
        <v>1796.1502676868442</v>
      </c>
      <c r="AI106" s="10">
        <f t="shared" si="162"/>
        <v>1796.1502676868442</v>
      </c>
      <c r="AJ106" s="10">
        <f t="shared" si="162"/>
        <v>1796.1502676868442</v>
      </c>
      <c r="AK106" s="10">
        <f t="shared" ref="AK106:BL106" si="163">AK54*AK105</f>
        <v>1796.1502676868442</v>
      </c>
      <c r="AL106" s="10">
        <f t="shared" si="163"/>
        <v>1796.1502676868442</v>
      </c>
      <c r="AM106" s="10">
        <f t="shared" si="163"/>
        <v>1796.1502676868442</v>
      </c>
      <c r="AN106" s="10">
        <f t="shared" si="163"/>
        <v>1803.0108008503878</v>
      </c>
      <c r="AO106" s="10">
        <f t="shared" si="163"/>
        <v>1803.0108008503878</v>
      </c>
      <c r="AP106" s="10">
        <f t="shared" si="163"/>
        <v>1803.0108008503878</v>
      </c>
      <c r="AQ106" s="10">
        <f t="shared" si="163"/>
        <v>1803.0108008503878</v>
      </c>
      <c r="AR106" s="10">
        <f t="shared" si="163"/>
        <v>1803.0108008503878</v>
      </c>
      <c r="AS106" s="10">
        <f t="shared" si="163"/>
        <v>1803.0108008503878</v>
      </c>
      <c r="AT106" s="10">
        <f t="shared" si="163"/>
        <v>1803.0108008503878</v>
      </c>
      <c r="AU106" s="10">
        <f t="shared" si="163"/>
        <v>1803.0108008503878</v>
      </c>
      <c r="AV106" s="10">
        <f t="shared" si="163"/>
        <v>1803.0108008503878</v>
      </c>
      <c r="AW106" s="10">
        <f t="shared" si="163"/>
        <v>1803.0108008503878</v>
      </c>
      <c r="AX106" s="10">
        <f t="shared" si="163"/>
        <v>1803.0108008503878</v>
      </c>
      <c r="AY106" s="10">
        <f t="shared" si="163"/>
        <v>1803.0108008503878</v>
      </c>
      <c r="AZ106" s="10">
        <f t="shared" si="163"/>
        <v>1811.2850355901196</v>
      </c>
      <c r="BA106" s="10">
        <f t="shared" si="163"/>
        <v>1811.2850355901196</v>
      </c>
      <c r="BB106" s="10">
        <f t="shared" si="163"/>
        <v>1811.2850355901196</v>
      </c>
      <c r="BC106" s="10">
        <f t="shared" si="163"/>
        <v>1811.2850355901196</v>
      </c>
      <c r="BD106" s="10">
        <f t="shared" si="163"/>
        <v>1811.2850355901196</v>
      </c>
      <c r="BE106" s="10">
        <f t="shared" si="163"/>
        <v>1811.2850355901196</v>
      </c>
      <c r="BF106" s="10">
        <f t="shared" si="163"/>
        <v>1811.2850355901196</v>
      </c>
      <c r="BG106" s="10">
        <f t="shared" si="163"/>
        <v>1811.2850355901196</v>
      </c>
      <c r="BH106" s="10">
        <f t="shared" si="163"/>
        <v>1811.2850355901196</v>
      </c>
      <c r="BI106" s="10">
        <f t="shared" si="163"/>
        <v>1811.2850355901196</v>
      </c>
      <c r="BJ106" s="10">
        <f t="shared" si="163"/>
        <v>1811.2850355901196</v>
      </c>
      <c r="BK106" s="10">
        <f t="shared" si="163"/>
        <v>1811.2850355901196</v>
      </c>
      <c r="BL106" s="10">
        <f t="shared" si="163"/>
        <v>1821.1522613333491</v>
      </c>
    </row>
    <row r="107" spans="2:64">
      <c r="B107" s="5" t="s">
        <v>214</v>
      </c>
      <c r="C107" s="7" t="s">
        <v>35</v>
      </c>
      <c r="D107" s="8">
        <v>0</v>
      </c>
      <c r="E107" s="8">
        <f t="shared" ref="E107:AJ107" si="164">D107</f>
        <v>0</v>
      </c>
      <c r="F107" s="8">
        <f t="shared" si="164"/>
        <v>0</v>
      </c>
      <c r="G107" s="8">
        <f t="shared" si="164"/>
        <v>0</v>
      </c>
      <c r="H107" s="8">
        <f t="shared" si="164"/>
        <v>0</v>
      </c>
      <c r="I107" s="8">
        <f t="shared" si="164"/>
        <v>0</v>
      </c>
      <c r="J107" s="8">
        <f t="shared" si="164"/>
        <v>0</v>
      </c>
      <c r="K107" s="8">
        <f t="shared" si="164"/>
        <v>0</v>
      </c>
      <c r="L107" s="8">
        <f t="shared" si="164"/>
        <v>0</v>
      </c>
      <c r="M107" s="8">
        <f t="shared" si="164"/>
        <v>0</v>
      </c>
      <c r="N107" s="8">
        <f t="shared" si="164"/>
        <v>0</v>
      </c>
      <c r="O107" s="8">
        <f t="shared" si="164"/>
        <v>0</v>
      </c>
      <c r="P107" s="8">
        <f t="shared" si="164"/>
        <v>0</v>
      </c>
      <c r="Q107" s="8">
        <f t="shared" si="164"/>
        <v>0</v>
      </c>
      <c r="R107" s="8">
        <f t="shared" si="164"/>
        <v>0</v>
      </c>
      <c r="S107" s="8">
        <f t="shared" si="164"/>
        <v>0</v>
      </c>
      <c r="T107" s="8">
        <f t="shared" si="164"/>
        <v>0</v>
      </c>
      <c r="U107" s="8">
        <f t="shared" si="164"/>
        <v>0</v>
      </c>
      <c r="V107" s="8">
        <f t="shared" si="164"/>
        <v>0</v>
      </c>
      <c r="W107" s="8">
        <f t="shared" si="164"/>
        <v>0</v>
      </c>
      <c r="X107" s="8">
        <f t="shared" si="164"/>
        <v>0</v>
      </c>
      <c r="Y107" s="8">
        <f t="shared" si="164"/>
        <v>0</v>
      </c>
      <c r="Z107" s="8">
        <f t="shared" si="164"/>
        <v>0</v>
      </c>
      <c r="AA107" s="8">
        <f t="shared" si="164"/>
        <v>0</v>
      </c>
      <c r="AB107" s="8">
        <f t="shared" si="164"/>
        <v>0</v>
      </c>
      <c r="AC107" s="8">
        <f t="shared" si="164"/>
        <v>0</v>
      </c>
      <c r="AD107" s="8">
        <f t="shared" si="164"/>
        <v>0</v>
      </c>
      <c r="AE107" s="8">
        <f t="shared" si="164"/>
        <v>0</v>
      </c>
      <c r="AF107" s="8">
        <f t="shared" si="164"/>
        <v>0</v>
      </c>
      <c r="AG107" s="8">
        <f t="shared" si="164"/>
        <v>0</v>
      </c>
      <c r="AH107" s="8">
        <f t="shared" si="164"/>
        <v>0</v>
      </c>
      <c r="AI107" s="8">
        <f t="shared" si="164"/>
        <v>0</v>
      </c>
      <c r="AJ107" s="8">
        <f t="shared" si="164"/>
        <v>0</v>
      </c>
      <c r="AK107" s="8">
        <f t="shared" ref="AK107:BL107" si="165">AJ107</f>
        <v>0</v>
      </c>
      <c r="AL107" s="8">
        <f t="shared" si="165"/>
        <v>0</v>
      </c>
      <c r="AM107" s="8">
        <f t="shared" si="165"/>
        <v>0</v>
      </c>
      <c r="AN107" s="8">
        <f t="shared" si="165"/>
        <v>0</v>
      </c>
      <c r="AO107" s="8">
        <f t="shared" si="165"/>
        <v>0</v>
      </c>
      <c r="AP107" s="8">
        <f t="shared" si="165"/>
        <v>0</v>
      </c>
      <c r="AQ107" s="8">
        <f t="shared" si="165"/>
        <v>0</v>
      </c>
      <c r="AR107" s="8">
        <f t="shared" si="165"/>
        <v>0</v>
      </c>
      <c r="AS107" s="8">
        <f t="shared" si="165"/>
        <v>0</v>
      </c>
      <c r="AT107" s="8">
        <f t="shared" si="165"/>
        <v>0</v>
      </c>
      <c r="AU107" s="8">
        <f t="shared" si="165"/>
        <v>0</v>
      </c>
      <c r="AV107" s="8">
        <f t="shared" si="165"/>
        <v>0</v>
      </c>
      <c r="AW107" s="8">
        <f t="shared" si="165"/>
        <v>0</v>
      </c>
      <c r="AX107" s="8">
        <f t="shared" si="165"/>
        <v>0</v>
      </c>
      <c r="AY107" s="8">
        <f t="shared" si="165"/>
        <v>0</v>
      </c>
      <c r="AZ107" s="8">
        <f t="shared" si="165"/>
        <v>0</v>
      </c>
      <c r="BA107" s="8">
        <f t="shared" si="165"/>
        <v>0</v>
      </c>
      <c r="BB107" s="8">
        <f t="shared" si="165"/>
        <v>0</v>
      </c>
      <c r="BC107" s="8">
        <f t="shared" si="165"/>
        <v>0</v>
      </c>
      <c r="BD107" s="8">
        <f t="shared" si="165"/>
        <v>0</v>
      </c>
      <c r="BE107" s="8">
        <f t="shared" si="165"/>
        <v>0</v>
      </c>
      <c r="BF107" s="8">
        <f t="shared" si="165"/>
        <v>0</v>
      </c>
      <c r="BG107" s="8">
        <f t="shared" si="165"/>
        <v>0</v>
      </c>
      <c r="BH107" s="8">
        <f t="shared" si="165"/>
        <v>0</v>
      </c>
      <c r="BI107" s="8">
        <f t="shared" si="165"/>
        <v>0</v>
      </c>
      <c r="BJ107" s="8">
        <f t="shared" si="165"/>
        <v>0</v>
      </c>
      <c r="BK107" s="8">
        <f t="shared" si="165"/>
        <v>0</v>
      </c>
      <c r="BL107" s="8">
        <f t="shared" si="165"/>
        <v>0</v>
      </c>
    </row>
    <row r="108" spans="2:64">
      <c r="B108" s="5" t="s">
        <v>215</v>
      </c>
      <c r="C108" s="7" t="s">
        <v>47</v>
      </c>
      <c r="D108" s="10"/>
      <c r="E108" s="10">
        <f t="shared" ref="E108:AJ108" si="166">E54*E107</f>
        <v>0</v>
      </c>
      <c r="F108" s="10">
        <f t="shared" si="166"/>
        <v>0</v>
      </c>
      <c r="G108" s="10">
        <f t="shared" si="166"/>
        <v>0</v>
      </c>
      <c r="H108" s="10">
        <f t="shared" si="166"/>
        <v>0</v>
      </c>
      <c r="I108" s="10">
        <f t="shared" si="166"/>
        <v>0</v>
      </c>
      <c r="J108" s="10">
        <f t="shared" si="166"/>
        <v>0</v>
      </c>
      <c r="K108" s="10">
        <f t="shared" si="166"/>
        <v>0</v>
      </c>
      <c r="L108" s="10">
        <f t="shared" si="166"/>
        <v>0</v>
      </c>
      <c r="M108" s="10">
        <f t="shared" si="166"/>
        <v>0</v>
      </c>
      <c r="N108" s="10">
        <f t="shared" si="166"/>
        <v>0</v>
      </c>
      <c r="O108" s="10">
        <f t="shared" si="166"/>
        <v>0</v>
      </c>
      <c r="P108" s="10">
        <f t="shared" si="166"/>
        <v>0</v>
      </c>
      <c r="Q108" s="10">
        <f t="shared" si="166"/>
        <v>0</v>
      </c>
      <c r="R108" s="10">
        <f t="shared" si="166"/>
        <v>0</v>
      </c>
      <c r="S108" s="10">
        <f t="shared" si="166"/>
        <v>0</v>
      </c>
      <c r="T108" s="10">
        <f t="shared" si="166"/>
        <v>0</v>
      </c>
      <c r="U108" s="10">
        <f t="shared" si="166"/>
        <v>0</v>
      </c>
      <c r="V108" s="10">
        <f t="shared" si="166"/>
        <v>0</v>
      </c>
      <c r="W108" s="10">
        <f t="shared" si="166"/>
        <v>0</v>
      </c>
      <c r="X108" s="10">
        <f t="shared" si="166"/>
        <v>0</v>
      </c>
      <c r="Y108" s="10">
        <f t="shared" si="166"/>
        <v>0</v>
      </c>
      <c r="Z108" s="10">
        <f t="shared" si="166"/>
        <v>0</v>
      </c>
      <c r="AA108" s="10">
        <f t="shared" si="166"/>
        <v>0</v>
      </c>
      <c r="AB108" s="10">
        <f t="shared" si="166"/>
        <v>0</v>
      </c>
      <c r="AC108" s="10">
        <f t="shared" si="166"/>
        <v>0</v>
      </c>
      <c r="AD108" s="10">
        <f t="shared" si="166"/>
        <v>0</v>
      </c>
      <c r="AE108" s="10">
        <f t="shared" si="166"/>
        <v>0</v>
      </c>
      <c r="AF108" s="10">
        <f t="shared" si="166"/>
        <v>0</v>
      </c>
      <c r="AG108" s="10">
        <f t="shared" si="166"/>
        <v>0</v>
      </c>
      <c r="AH108" s="10">
        <f t="shared" si="166"/>
        <v>0</v>
      </c>
      <c r="AI108" s="10">
        <f t="shared" si="166"/>
        <v>0</v>
      </c>
      <c r="AJ108" s="10">
        <f t="shared" si="166"/>
        <v>0</v>
      </c>
      <c r="AK108" s="10">
        <f t="shared" ref="AK108:BL108" si="167">AK54*AK107</f>
        <v>0</v>
      </c>
      <c r="AL108" s="10">
        <f t="shared" si="167"/>
        <v>0</v>
      </c>
      <c r="AM108" s="10">
        <f t="shared" si="167"/>
        <v>0</v>
      </c>
      <c r="AN108" s="10">
        <f t="shared" si="167"/>
        <v>0</v>
      </c>
      <c r="AO108" s="10">
        <f t="shared" si="167"/>
        <v>0</v>
      </c>
      <c r="AP108" s="10">
        <f t="shared" si="167"/>
        <v>0</v>
      </c>
      <c r="AQ108" s="10">
        <f t="shared" si="167"/>
        <v>0</v>
      </c>
      <c r="AR108" s="10">
        <f t="shared" si="167"/>
        <v>0</v>
      </c>
      <c r="AS108" s="10">
        <f t="shared" si="167"/>
        <v>0</v>
      </c>
      <c r="AT108" s="10">
        <f t="shared" si="167"/>
        <v>0</v>
      </c>
      <c r="AU108" s="10">
        <f t="shared" si="167"/>
        <v>0</v>
      </c>
      <c r="AV108" s="10">
        <f t="shared" si="167"/>
        <v>0</v>
      </c>
      <c r="AW108" s="10">
        <f t="shared" si="167"/>
        <v>0</v>
      </c>
      <c r="AX108" s="10">
        <f t="shared" si="167"/>
        <v>0</v>
      </c>
      <c r="AY108" s="10">
        <f t="shared" si="167"/>
        <v>0</v>
      </c>
      <c r="AZ108" s="10">
        <f t="shared" si="167"/>
        <v>0</v>
      </c>
      <c r="BA108" s="10">
        <f t="shared" si="167"/>
        <v>0</v>
      </c>
      <c r="BB108" s="10">
        <f t="shared" si="167"/>
        <v>0</v>
      </c>
      <c r="BC108" s="10">
        <f t="shared" si="167"/>
        <v>0</v>
      </c>
      <c r="BD108" s="10">
        <f t="shared" si="167"/>
        <v>0</v>
      </c>
      <c r="BE108" s="10">
        <f t="shared" si="167"/>
        <v>0</v>
      </c>
      <c r="BF108" s="10">
        <f t="shared" si="167"/>
        <v>0</v>
      </c>
      <c r="BG108" s="10">
        <f t="shared" si="167"/>
        <v>0</v>
      </c>
      <c r="BH108" s="10">
        <f t="shared" si="167"/>
        <v>0</v>
      </c>
      <c r="BI108" s="10">
        <f t="shared" si="167"/>
        <v>0</v>
      </c>
      <c r="BJ108" s="10">
        <f t="shared" si="167"/>
        <v>0</v>
      </c>
      <c r="BK108" s="10">
        <f t="shared" si="167"/>
        <v>0</v>
      </c>
      <c r="BL108" s="10">
        <f t="shared" si="167"/>
        <v>0</v>
      </c>
    </row>
    <row r="109" spans="2:64" ht="17.5" thickBot="1">
      <c r="B109" s="24" t="s">
        <v>216</v>
      </c>
      <c r="C109" s="15" t="s">
        <v>47</v>
      </c>
      <c r="D109" s="25"/>
      <c r="E109" s="25">
        <f t="shared" ref="E109:AJ109" si="168">E102+E104+E106+E108</f>
        <v>37185.440529999985</v>
      </c>
      <c r="F109" s="25">
        <f t="shared" si="168"/>
        <v>37185.440529999985</v>
      </c>
      <c r="G109" s="25">
        <f t="shared" si="168"/>
        <v>37185.440529999985</v>
      </c>
      <c r="H109" s="25">
        <f t="shared" si="168"/>
        <v>37185.440529999985</v>
      </c>
      <c r="I109" s="25">
        <f t="shared" si="168"/>
        <v>37185.440529999985</v>
      </c>
      <c r="J109" s="25">
        <f t="shared" si="168"/>
        <v>37185.440529999985</v>
      </c>
      <c r="K109" s="25">
        <f t="shared" si="168"/>
        <v>37185.440529999985</v>
      </c>
      <c r="L109" s="25">
        <f t="shared" si="168"/>
        <v>37185.440529999985</v>
      </c>
      <c r="M109" s="25">
        <f t="shared" si="168"/>
        <v>37185.440529999985</v>
      </c>
      <c r="N109" s="25">
        <f t="shared" si="168"/>
        <v>37185.440529999985</v>
      </c>
      <c r="O109" s="25">
        <f t="shared" si="168"/>
        <v>37185.440529999985</v>
      </c>
      <c r="P109" s="25">
        <f t="shared" si="168"/>
        <v>41481.694094068669</v>
      </c>
      <c r="Q109" s="25">
        <f t="shared" si="168"/>
        <v>41481.694094068669</v>
      </c>
      <c r="R109" s="25">
        <f t="shared" si="168"/>
        <v>41481.694094068669</v>
      </c>
      <c r="S109" s="25">
        <f t="shared" si="168"/>
        <v>41481.694094068669</v>
      </c>
      <c r="T109" s="25">
        <f t="shared" si="168"/>
        <v>41481.694094068669</v>
      </c>
      <c r="U109" s="25">
        <f t="shared" si="168"/>
        <v>41481.694094068669</v>
      </c>
      <c r="V109" s="25">
        <f t="shared" si="168"/>
        <v>41481.694094068669</v>
      </c>
      <c r="W109" s="25">
        <f t="shared" si="168"/>
        <v>41481.694094068669</v>
      </c>
      <c r="X109" s="25">
        <f t="shared" si="168"/>
        <v>41481.694094068669</v>
      </c>
      <c r="Y109" s="25">
        <f t="shared" si="168"/>
        <v>41481.694094068669</v>
      </c>
      <c r="Z109" s="25">
        <f t="shared" si="168"/>
        <v>41481.694094068669</v>
      </c>
      <c r="AA109" s="25">
        <f t="shared" si="168"/>
        <v>41481.694094068669</v>
      </c>
      <c r="AB109" s="25">
        <f t="shared" si="168"/>
        <v>41377.758413857133</v>
      </c>
      <c r="AC109" s="25">
        <f t="shared" si="168"/>
        <v>41377.758413857133</v>
      </c>
      <c r="AD109" s="25">
        <f t="shared" si="168"/>
        <v>41377.758413857133</v>
      </c>
      <c r="AE109" s="25">
        <f t="shared" si="168"/>
        <v>41377.758413857133</v>
      </c>
      <c r="AF109" s="25">
        <f t="shared" si="168"/>
        <v>41377.758413857133</v>
      </c>
      <c r="AG109" s="25">
        <f t="shared" si="168"/>
        <v>41377.758413857133</v>
      </c>
      <c r="AH109" s="25">
        <f t="shared" si="168"/>
        <v>41377.758413857133</v>
      </c>
      <c r="AI109" s="25">
        <f t="shared" si="168"/>
        <v>41377.758413857133</v>
      </c>
      <c r="AJ109" s="25">
        <f t="shared" si="168"/>
        <v>41377.758413857133</v>
      </c>
      <c r="AK109" s="25">
        <f t="shared" ref="AK109:BL109" si="169">AK102+AK104+AK106+AK108</f>
        <v>41377.758413857133</v>
      </c>
      <c r="AL109" s="25">
        <f t="shared" si="169"/>
        <v>41377.758413857133</v>
      </c>
      <c r="AM109" s="25">
        <f t="shared" si="169"/>
        <v>41377.758413857133</v>
      </c>
      <c r="AN109" s="25">
        <f t="shared" si="169"/>
        <v>41292.330423241197</v>
      </c>
      <c r="AO109" s="25">
        <f t="shared" si="169"/>
        <v>41292.330423241197</v>
      </c>
      <c r="AP109" s="25">
        <f t="shared" si="169"/>
        <v>41292.330423241197</v>
      </c>
      <c r="AQ109" s="25">
        <f t="shared" si="169"/>
        <v>41292.330423241197</v>
      </c>
      <c r="AR109" s="25">
        <f t="shared" si="169"/>
        <v>41292.330423241197</v>
      </c>
      <c r="AS109" s="25">
        <f t="shared" si="169"/>
        <v>41292.330423241197</v>
      </c>
      <c r="AT109" s="25">
        <f t="shared" si="169"/>
        <v>41292.330423241197</v>
      </c>
      <c r="AU109" s="25">
        <f t="shared" si="169"/>
        <v>41292.330423241197</v>
      </c>
      <c r="AV109" s="25">
        <f t="shared" si="169"/>
        <v>41292.330423241197</v>
      </c>
      <c r="AW109" s="25">
        <f t="shared" si="169"/>
        <v>41292.330423241197</v>
      </c>
      <c r="AX109" s="25">
        <f t="shared" si="169"/>
        <v>41292.330423241197</v>
      </c>
      <c r="AY109" s="25">
        <f t="shared" si="169"/>
        <v>41292.330423241197</v>
      </c>
      <c r="AZ109" s="25">
        <f t="shared" si="169"/>
        <v>41227.290771680207</v>
      </c>
      <c r="BA109" s="25">
        <f t="shared" si="169"/>
        <v>41227.290771680207</v>
      </c>
      <c r="BB109" s="25">
        <f t="shared" si="169"/>
        <v>41227.290771680207</v>
      </c>
      <c r="BC109" s="25">
        <f t="shared" si="169"/>
        <v>41227.290771680207</v>
      </c>
      <c r="BD109" s="25">
        <f t="shared" si="169"/>
        <v>41227.290771680207</v>
      </c>
      <c r="BE109" s="25">
        <f t="shared" si="169"/>
        <v>41227.290771680207</v>
      </c>
      <c r="BF109" s="25">
        <f t="shared" si="169"/>
        <v>41227.290771680207</v>
      </c>
      <c r="BG109" s="25">
        <f t="shared" si="169"/>
        <v>41227.290771680207</v>
      </c>
      <c r="BH109" s="25">
        <f t="shared" si="169"/>
        <v>41227.290771680207</v>
      </c>
      <c r="BI109" s="25">
        <f t="shared" si="169"/>
        <v>41227.290771680207</v>
      </c>
      <c r="BJ109" s="25">
        <f t="shared" si="169"/>
        <v>41227.290771680207</v>
      </c>
      <c r="BK109" s="25">
        <f t="shared" si="169"/>
        <v>41227.290771680207</v>
      </c>
      <c r="BL109" s="25">
        <f t="shared" si="169"/>
        <v>41184.83265493832</v>
      </c>
    </row>
    <row r="111" spans="2:64">
      <c r="B111" s="5" t="s">
        <v>217</v>
      </c>
      <c r="C111" s="7" t="s">
        <v>47</v>
      </c>
      <c r="D111" s="10">
        <v>307748</v>
      </c>
      <c r="E111" s="10">
        <f t="shared" ref="E111:AJ111" si="170">D111</f>
        <v>307748</v>
      </c>
      <c r="F111" s="10">
        <f t="shared" si="170"/>
        <v>307748</v>
      </c>
      <c r="G111" s="10">
        <f t="shared" si="170"/>
        <v>307748</v>
      </c>
      <c r="H111" s="10">
        <f t="shared" si="170"/>
        <v>307748</v>
      </c>
      <c r="I111" s="10">
        <f t="shared" si="170"/>
        <v>307748</v>
      </c>
      <c r="J111" s="10">
        <f t="shared" si="170"/>
        <v>307748</v>
      </c>
      <c r="K111" s="10">
        <f t="shared" si="170"/>
        <v>307748</v>
      </c>
      <c r="L111" s="10">
        <f t="shared" si="170"/>
        <v>307748</v>
      </c>
      <c r="M111" s="10">
        <f t="shared" si="170"/>
        <v>307748</v>
      </c>
      <c r="N111" s="10">
        <f t="shared" si="170"/>
        <v>307748</v>
      </c>
      <c r="O111" s="10">
        <f t="shared" si="170"/>
        <v>307748</v>
      </c>
      <c r="P111" s="10">
        <f t="shared" si="170"/>
        <v>307748</v>
      </c>
      <c r="Q111" s="10">
        <f t="shared" si="170"/>
        <v>307748</v>
      </c>
      <c r="R111" s="10">
        <f t="shared" si="170"/>
        <v>307748</v>
      </c>
      <c r="S111" s="10">
        <f t="shared" si="170"/>
        <v>307748</v>
      </c>
      <c r="T111" s="10">
        <f t="shared" si="170"/>
        <v>307748</v>
      </c>
      <c r="U111" s="10">
        <f t="shared" si="170"/>
        <v>307748</v>
      </c>
      <c r="V111" s="10">
        <f t="shared" si="170"/>
        <v>307748</v>
      </c>
      <c r="W111" s="10">
        <f t="shared" si="170"/>
        <v>307748</v>
      </c>
      <c r="X111" s="10">
        <f t="shared" si="170"/>
        <v>307748</v>
      </c>
      <c r="Y111" s="10">
        <f t="shared" si="170"/>
        <v>307748</v>
      </c>
      <c r="Z111" s="10">
        <f t="shared" si="170"/>
        <v>307748</v>
      </c>
      <c r="AA111" s="10">
        <f t="shared" si="170"/>
        <v>307748</v>
      </c>
      <c r="AB111" s="10">
        <f t="shared" si="170"/>
        <v>307748</v>
      </c>
      <c r="AC111" s="10">
        <f t="shared" si="170"/>
        <v>307748</v>
      </c>
      <c r="AD111" s="10">
        <f t="shared" si="170"/>
        <v>307748</v>
      </c>
      <c r="AE111" s="10">
        <f t="shared" si="170"/>
        <v>307748</v>
      </c>
      <c r="AF111" s="10">
        <f t="shared" si="170"/>
        <v>307748</v>
      </c>
      <c r="AG111" s="10">
        <f t="shared" si="170"/>
        <v>307748</v>
      </c>
      <c r="AH111" s="10">
        <f t="shared" si="170"/>
        <v>307748</v>
      </c>
      <c r="AI111" s="10">
        <f t="shared" si="170"/>
        <v>307748</v>
      </c>
      <c r="AJ111" s="10">
        <f t="shared" si="170"/>
        <v>307748</v>
      </c>
      <c r="AK111" s="10">
        <f t="shared" ref="AK111:BL111" si="171">AJ111</f>
        <v>307748</v>
      </c>
      <c r="AL111" s="10">
        <f t="shared" si="171"/>
        <v>307748</v>
      </c>
      <c r="AM111" s="10">
        <f t="shared" si="171"/>
        <v>307748</v>
      </c>
      <c r="AN111" s="10">
        <f t="shared" si="171"/>
        <v>307748</v>
      </c>
      <c r="AO111" s="10">
        <f t="shared" si="171"/>
        <v>307748</v>
      </c>
      <c r="AP111" s="10">
        <f t="shared" si="171"/>
        <v>307748</v>
      </c>
      <c r="AQ111" s="10">
        <f t="shared" si="171"/>
        <v>307748</v>
      </c>
      <c r="AR111" s="10">
        <f t="shared" si="171"/>
        <v>307748</v>
      </c>
      <c r="AS111" s="10">
        <f t="shared" si="171"/>
        <v>307748</v>
      </c>
      <c r="AT111" s="10">
        <f t="shared" si="171"/>
        <v>307748</v>
      </c>
      <c r="AU111" s="10">
        <f t="shared" si="171"/>
        <v>307748</v>
      </c>
      <c r="AV111" s="10">
        <f t="shared" si="171"/>
        <v>307748</v>
      </c>
      <c r="AW111" s="10">
        <f t="shared" si="171"/>
        <v>307748</v>
      </c>
      <c r="AX111" s="10">
        <f t="shared" si="171"/>
        <v>307748</v>
      </c>
      <c r="AY111" s="10">
        <f t="shared" si="171"/>
        <v>307748</v>
      </c>
      <c r="AZ111" s="10">
        <f t="shared" si="171"/>
        <v>307748</v>
      </c>
      <c r="BA111" s="10">
        <f t="shared" si="171"/>
        <v>307748</v>
      </c>
      <c r="BB111" s="10">
        <f t="shared" si="171"/>
        <v>307748</v>
      </c>
      <c r="BC111" s="10">
        <f t="shared" si="171"/>
        <v>307748</v>
      </c>
      <c r="BD111" s="10">
        <f t="shared" si="171"/>
        <v>307748</v>
      </c>
      <c r="BE111" s="10">
        <f t="shared" si="171"/>
        <v>307748</v>
      </c>
      <c r="BF111" s="10">
        <f t="shared" si="171"/>
        <v>307748</v>
      </c>
      <c r="BG111" s="10">
        <f t="shared" si="171"/>
        <v>307748</v>
      </c>
      <c r="BH111" s="10">
        <f t="shared" si="171"/>
        <v>307748</v>
      </c>
      <c r="BI111" s="10">
        <f t="shared" si="171"/>
        <v>307748</v>
      </c>
      <c r="BJ111" s="10">
        <f t="shared" si="171"/>
        <v>307748</v>
      </c>
      <c r="BK111" s="10">
        <f t="shared" si="171"/>
        <v>307748</v>
      </c>
      <c r="BL111" s="10">
        <f t="shared" si="171"/>
        <v>307748</v>
      </c>
    </row>
    <row r="112" spans="2:64">
      <c r="B112" s="5" t="s">
        <v>218</v>
      </c>
      <c r="C112" s="7" t="s">
        <v>47</v>
      </c>
      <c r="E112" s="10">
        <f t="shared" ref="E112:AJ112" si="172">E111/12</f>
        <v>25645.666666666668</v>
      </c>
      <c r="F112" s="10">
        <f t="shared" si="172"/>
        <v>25645.666666666668</v>
      </c>
      <c r="G112" s="10">
        <f t="shared" si="172"/>
        <v>25645.666666666668</v>
      </c>
      <c r="H112" s="10">
        <f t="shared" si="172"/>
        <v>25645.666666666668</v>
      </c>
      <c r="I112" s="10">
        <f t="shared" si="172"/>
        <v>25645.666666666668</v>
      </c>
      <c r="J112" s="10">
        <f t="shared" si="172"/>
        <v>25645.666666666668</v>
      </c>
      <c r="K112" s="10">
        <f t="shared" si="172"/>
        <v>25645.666666666668</v>
      </c>
      <c r="L112" s="10">
        <f t="shared" si="172"/>
        <v>25645.666666666668</v>
      </c>
      <c r="M112" s="10">
        <f t="shared" si="172"/>
        <v>25645.666666666668</v>
      </c>
      <c r="N112" s="10">
        <f t="shared" si="172"/>
        <v>25645.666666666668</v>
      </c>
      <c r="O112" s="10">
        <f t="shared" si="172"/>
        <v>25645.666666666668</v>
      </c>
      <c r="P112" s="10">
        <f t="shared" si="172"/>
        <v>25645.666666666668</v>
      </c>
      <c r="Q112" s="10">
        <f t="shared" si="172"/>
        <v>25645.666666666668</v>
      </c>
      <c r="R112" s="10">
        <f t="shared" si="172"/>
        <v>25645.666666666668</v>
      </c>
      <c r="S112" s="10">
        <f t="shared" si="172"/>
        <v>25645.666666666668</v>
      </c>
      <c r="T112" s="10">
        <f t="shared" si="172"/>
        <v>25645.666666666668</v>
      </c>
      <c r="U112" s="10">
        <f t="shared" si="172"/>
        <v>25645.666666666668</v>
      </c>
      <c r="V112" s="10">
        <f t="shared" si="172"/>
        <v>25645.666666666668</v>
      </c>
      <c r="W112" s="10">
        <f t="shared" si="172"/>
        <v>25645.666666666668</v>
      </c>
      <c r="X112" s="10">
        <f t="shared" si="172"/>
        <v>25645.666666666668</v>
      </c>
      <c r="Y112" s="10">
        <f t="shared" si="172"/>
        <v>25645.666666666668</v>
      </c>
      <c r="Z112" s="10">
        <f t="shared" si="172"/>
        <v>25645.666666666668</v>
      </c>
      <c r="AA112" s="10">
        <f t="shared" si="172"/>
        <v>25645.666666666668</v>
      </c>
      <c r="AB112" s="10">
        <f t="shared" si="172"/>
        <v>25645.666666666668</v>
      </c>
      <c r="AC112" s="10">
        <f t="shared" si="172"/>
        <v>25645.666666666668</v>
      </c>
      <c r="AD112" s="10">
        <f t="shared" si="172"/>
        <v>25645.666666666668</v>
      </c>
      <c r="AE112" s="10">
        <f t="shared" si="172"/>
        <v>25645.666666666668</v>
      </c>
      <c r="AF112" s="10">
        <f t="shared" si="172"/>
        <v>25645.666666666668</v>
      </c>
      <c r="AG112" s="10">
        <f t="shared" si="172"/>
        <v>25645.666666666668</v>
      </c>
      <c r="AH112" s="10">
        <f t="shared" si="172"/>
        <v>25645.666666666668</v>
      </c>
      <c r="AI112" s="10">
        <f t="shared" si="172"/>
        <v>25645.666666666668</v>
      </c>
      <c r="AJ112" s="10">
        <f t="shared" si="172"/>
        <v>25645.666666666668</v>
      </c>
      <c r="AK112" s="10">
        <f t="shared" ref="AK112:BL112" si="173">AK111/12</f>
        <v>25645.666666666668</v>
      </c>
      <c r="AL112" s="10">
        <f t="shared" si="173"/>
        <v>25645.666666666668</v>
      </c>
      <c r="AM112" s="10">
        <f t="shared" si="173"/>
        <v>25645.666666666668</v>
      </c>
      <c r="AN112" s="10">
        <f t="shared" si="173"/>
        <v>25645.666666666668</v>
      </c>
      <c r="AO112" s="10">
        <f t="shared" si="173"/>
        <v>25645.666666666668</v>
      </c>
      <c r="AP112" s="10">
        <f t="shared" si="173"/>
        <v>25645.666666666668</v>
      </c>
      <c r="AQ112" s="10">
        <f t="shared" si="173"/>
        <v>25645.666666666668</v>
      </c>
      <c r="AR112" s="10">
        <f t="shared" si="173"/>
        <v>25645.666666666668</v>
      </c>
      <c r="AS112" s="10">
        <f t="shared" si="173"/>
        <v>25645.666666666668</v>
      </c>
      <c r="AT112" s="10">
        <f t="shared" si="173"/>
        <v>25645.666666666668</v>
      </c>
      <c r="AU112" s="10">
        <f t="shared" si="173"/>
        <v>25645.666666666668</v>
      </c>
      <c r="AV112" s="10">
        <f t="shared" si="173"/>
        <v>25645.666666666668</v>
      </c>
      <c r="AW112" s="10">
        <f t="shared" si="173"/>
        <v>25645.666666666668</v>
      </c>
      <c r="AX112" s="10">
        <f t="shared" si="173"/>
        <v>25645.666666666668</v>
      </c>
      <c r="AY112" s="10">
        <f t="shared" si="173"/>
        <v>25645.666666666668</v>
      </c>
      <c r="AZ112" s="10">
        <f t="shared" si="173"/>
        <v>25645.666666666668</v>
      </c>
      <c r="BA112" s="10">
        <f t="shared" si="173"/>
        <v>25645.666666666668</v>
      </c>
      <c r="BB112" s="10">
        <f t="shared" si="173"/>
        <v>25645.666666666668</v>
      </c>
      <c r="BC112" s="10">
        <f t="shared" si="173"/>
        <v>25645.666666666668</v>
      </c>
      <c r="BD112" s="10">
        <f t="shared" si="173"/>
        <v>25645.666666666668</v>
      </c>
      <c r="BE112" s="10">
        <f t="shared" si="173"/>
        <v>25645.666666666668</v>
      </c>
      <c r="BF112" s="10">
        <f t="shared" si="173"/>
        <v>25645.666666666668</v>
      </c>
      <c r="BG112" s="10">
        <f t="shared" si="173"/>
        <v>25645.666666666668</v>
      </c>
      <c r="BH112" s="10">
        <f t="shared" si="173"/>
        <v>25645.666666666668</v>
      </c>
      <c r="BI112" s="10">
        <f t="shared" si="173"/>
        <v>25645.666666666668</v>
      </c>
      <c r="BJ112" s="10">
        <f t="shared" si="173"/>
        <v>25645.666666666668</v>
      </c>
      <c r="BK112" s="10">
        <f t="shared" si="173"/>
        <v>25645.666666666668</v>
      </c>
      <c r="BL112" s="10">
        <f t="shared" si="173"/>
        <v>25645.666666666668</v>
      </c>
    </row>
    <row r="113" spans="2:64">
      <c r="B113" s="5" t="s">
        <v>219</v>
      </c>
      <c r="C113" s="7" t="s">
        <v>47</v>
      </c>
      <c r="D113" s="10">
        <v>53196</v>
      </c>
      <c r="E113" s="10">
        <f t="shared" ref="E113:AJ113" si="174">D113</f>
        <v>53196</v>
      </c>
      <c r="F113" s="10">
        <f t="shared" si="174"/>
        <v>53196</v>
      </c>
      <c r="G113" s="10">
        <f t="shared" si="174"/>
        <v>53196</v>
      </c>
      <c r="H113" s="10">
        <f t="shared" si="174"/>
        <v>53196</v>
      </c>
      <c r="I113" s="10">
        <f t="shared" si="174"/>
        <v>53196</v>
      </c>
      <c r="J113" s="10">
        <f t="shared" si="174"/>
        <v>53196</v>
      </c>
      <c r="K113" s="10">
        <f t="shared" si="174"/>
        <v>53196</v>
      </c>
      <c r="L113" s="10">
        <f t="shared" si="174"/>
        <v>53196</v>
      </c>
      <c r="M113" s="10">
        <f t="shared" si="174"/>
        <v>53196</v>
      </c>
      <c r="N113" s="10">
        <f t="shared" si="174"/>
        <v>53196</v>
      </c>
      <c r="O113" s="10">
        <f t="shared" si="174"/>
        <v>53196</v>
      </c>
      <c r="P113" s="10">
        <f t="shared" si="174"/>
        <v>53196</v>
      </c>
      <c r="Q113" s="10">
        <f t="shared" si="174"/>
        <v>53196</v>
      </c>
      <c r="R113" s="10">
        <f t="shared" si="174"/>
        <v>53196</v>
      </c>
      <c r="S113" s="10">
        <f t="shared" si="174"/>
        <v>53196</v>
      </c>
      <c r="T113" s="10">
        <f t="shared" si="174"/>
        <v>53196</v>
      </c>
      <c r="U113" s="10">
        <f t="shared" si="174"/>
        <v>53196</v>
      </c>
      <c r="V113" s="10">
        <f t="shared" si="174"/>
        <v>53196</v>
      </c>
      <c r="W113" s="10">
        <f t="shared" si="174"/>
        <v>53196</v>
      </c>
      <c r="X113" s="10">
        <f t="shared" si="174"/>
        <v>53196</v>
      </c>
      <c r="Y113" s="10">
        <f t="shared" si="174"/>
        <v>53196</v>
      </c>
      <c r="Z113" s="10">
        <f t="shared" si="174"/>
        <v>53196</v>
      </c>
      <c r="AA113" s="10">
        <f t="shared" si="174"/>
        <v>53196</v>
      </c>
      <c r="AB113" s="10">
        <f t="shared" si="174"/>
        <v>53196</v>
      </c>
      <c r="AC113" s="10">
        <f t="shared" si="174"/>
        <v>53196</v>
      </c>
      <c r="AD113" s="10">
        <f t="shared" si="174"/>
        <v>53196</v>
      </c>
      <c r="AE113" s="10">
        <f t="shared" si="174"/>
        <v>53196</v>
      </c>
      <c r="AF113" s="10">
        <f t="shared" si="174"/>
        <v>53196</v>
      </c>
      <c r="AG113" s="10">
        <f t="shared" si="174"/>
        <v>53196</v>
      </c>
      <c r="AH113" s="10">
        <f t="shared" si="174"/>
        <v>53196</v>
      </c>
      <c r="AI113" s="10">
        <f t="shared" si="174"/>
        <v>53196</v>
      </c>
      <c r="AJ113" s="10">
        <f t="shared" si="174"/>
        <v>53196</v>
      </c>
      <c r="AK113" s="10">
        <f t="shared" ref="AK113:BL113" si="175">AJ113</f>
        <v>53196</v>
      </c>
      <c r="AL113" s="10">
        <f t="shared" si="175"/>
        <v>53196</v>
      </c>
      <c r="AM113" s="10">
        <f t="shared" si="175"/>
        <v>53196</v>
      </c>
      <c r="AN113" s="10">
        <f t="shared" si="175"/>
        <v>53196</v>
      </c>
      <c r="AO113" s="10">
        <f t="shared" si="175"/>
        <v>53196</v>
      </c>
      <c r="AP113" s="10">
        <f t="shared" si="175"/>
        <v>53196</v>
      </c>
      <c r="AQ113" s="10">
        <f t="shared" si="175"/>
        <v>53196</v>
      </c>
      <c r="AR113" s="10">
        <f t="shared" si="175"/>
        <v>53196</v>
      </c>
      <c r="AS113" s="10">
        <f t="shared" si="175"/>
        <v>53196</v>
      </c>
      <c r="AT113" s="10">
        <f t="shared" si="175"/>
        <v>53196</v>
      </c>
      <c r="AU113" s="10">
        <f t="shared" si="175"/>
        <v>53196</v>
      </c>
      <c r="AV113" s="10">
        <f t="shared" si="175"/>
        <v>53196</v>
      </c>
      <c r="AW113" s="10">
        <f t="shared" si="175"/>
        <v>53196</v>
      </c>
      <c r="AX113" s="10">
        <f t="shared" si="175"/>
        <v>53196</v>
      </c>
      <c r="AY113" s="10">
        <f t="shared" si="175"/>
        <v>53196</v>
      </c>
      <c r="AZ113" s="10">
        <f t="shared" si="175"/>
        <v>53196</v>
      </c>
      <c r="BA113" s="10">
        <f t="shared" si="175"/>
        <v>53196</v>
      </c>
      <c r="BB113" s="10">
        <f t="shared" si="175"/>
        <v>53196</v>
      </c>
      <c r="BC113" s="10">
        <f t="shared" si="175"/>
        <v>53196</v>
      </c>
      <c r="BD113" s="10">
        <f t="shared" si="175"/>
        <v>53196</v>
      </c>
      <c r="BE113" s="10">
        <f t="shared" si="175"/>
        <v>53196</v>
      </c>
      <c r="BF113" s="10">
        <f t="shared" si="175"/>
        <v>53196</v>
      </c>
      <c r="BG113" s="10">
        <f t="shared" si="175"/>
        <v>53196</v>
      </c>
      <c r="BH113" s="10">
        <f t="shared" si="175"/>
        <v>53196</v>
      </c>
      <c r="BI113" s="10">
        <f t="shared" si="175"/>
        <v>53196</v>
      </c>
      <c r="BJ113" s="10">
        <f t="shared" si="175"/>
        <v>53196</v>
      </c>
      <c r="BK113" s="10">
        <f t="shared" si="175"/>
        <v>53196</v>
      </c>
      <c r="BL113" s="10">
        <f t="shared" si="175"/>
        <v>53196</v>
      </c>
    </row>
    <row r="114" spans="2:64">
      <c r="B114" s="5" t="s">
        <v>218</v>
      </c>
      <c r="C114" s="7" t="s">
        <v>47</v>
      </c>
      <c r="E114" s="10">
        <f t="shared" ref="E114:AJ114" si="176">E113/12</f>
        <v>4433</v>
      </c>
      <c r="F114" s="10">
        <f t="shared" si="176"/>
        <v>4433</v>
      </c>
      <c r="G114" s="10">
        <f t="shared" si="176"/>
        <v>4433</v>
      </c>
      <c r="H114" s="10">
        <f t="shared" si="176"/>
        <v>4433</v>
      </c>
      <c r="I114" s="10">
        <f t="shared" si="176"/>
        <v>4433</v>
      </c>
      <c r="J114" s="10">
        <f t="shared" si="176"/>
        <v>4433</v>
      </c>
      <c r="K114" s="10">
        <f t="shared" si="176"/>
        <v>4433</v>
      </c>
      <c r="L114" s="10">
        <f t="shared" si="176"/>
        <v>4433</v>
      </c>
      <c r="M114" s="10">
        <f t="shared" si="176"/>
        <v>4433</v>
      </c>
      <c r="N114" s="10">
        <f t="shared" si="176"/>
        <v>4433</v>
      </c>
      <c r="O114" s="10">
        <f t="shared" si="176"/>
        <v>4433</v>
      </c>
      <c r="P114" s="10">
        <f t="shared" si="176"/>
        <v>4433</v>
      </c>
      <c r="Q114" s="10">
        <f t="shared" si="176"/>
        <v>4433</v>
      </c>
      <c r="R114" s="10">
        <f t="shared" si="176"/>
        <v>4433</v>
      </c>
      <c r="S114" s="10">
        <f t="shared" si="176"/>
        <v>4433</v>
      </c>
      <c r="T114" s="10">
        <f t="shared" si="176"/>
        <v>4433</v>
      </c>
      <c r="U114" s="10">
        <f t="shared" si="176"/>
        <v>4433</v>
      </c>
      <c r="V114" s="10">
        <f t="shared" si="176"/>
        <v>4433</v>
      </c>
      <c r="W114" s="10">
        <f t="shared" si="176"/>
        <v>4433</v>
      </c>
      <c r="X114" s="10">
        <f t="shared" si="176"/>
        <v>4433</v>
      </c>
      <c r="Y114" s="10">
        <f t="shared" si="176"/>
        <v>4433</v>
      </c>
      <c r="Z114" s="10">
        <f t="shared" si="176"/>
        <v>4433</v>
      </c>
      <c r="AA114" s="10">
        <f t="shared" si="176"/>
        <v>4433</v>
      </c>
      <c r="AB114" s="10">
        <f t="shared" si="176"/>
        <v>4433</v>
      </c>
      <c r="AC114" s="10">
        <f t="shared" si="176"/>
        <v>4433</v>
      </c>
      <c r="AD114" s="10">
        <f t="shared" si="176"/>
        <v>4433</v>
      </c>
      <c r="AE114" s="10">
        <f t="shared" si="176"/>
        <v>4433</v>
      </c>
      <c r="AF114" s="10">
        <f t="shared" si="176"/>
        <v>4433</v>
      </c>
      <c r="AG114" s="10">
        <f t="shared" si="176"/>
        <v>4433</v>
      </c>
      <c r="AH114" s="10">
        <f t="shared" si="176"/>
        <v>4433</v>
      </c>
      <c r="AI114" s="10">
        <f t="shared" si="176"/>
        <v>4433</v>
      </c>
      <c r="AJ114" s="10">
        <f t="shared" si="176"/>
        <v>4433</v>
      </c>
      <c r="AK114" s="10">
        <f t="shared" ref="AK114:BL114" si="177">AK113/12</f>
        <v>4433</v>
      </c>
      <c r="AL114" s="10">
        <f t="shared" si="177"/>
        <v>4433</v>
      </c>
      <c r="AM114" s="10">
        <f t="shared" si="177"/>
        <v>4433</v>
      </c>
      <c r="AN114" s="10">
        <f t="shared" si="177"/>
        <v>4433</v>
      </c>
      <c r="AO114" s="10">
        <f t="shared" si="177"/>
        <v>4433</v>
      </c>
      <c r="AP114" s="10">
        <f t="shared" si="177"/>
        <v>4433</v>
      </c>
      <c r="AQ114" s="10">
        <f t="shared" si="177"/>
        <v>4433</v>
      </c>
      <c r="AR114" s="10">
        <f t="shared" si="177"/>
        <v>4433</v>
      </c>
      <c r="AS114" s="10">
        <f t="shared" si="177"/>
        <v>4433</v>
      </c>
      <c r="AT114" s="10">
        <f t="shared" si="177"/>
        <v>4433</v>
      </c>
      <c r="AU114" s="10">
        <f t="shared" si="177"/>
        <v>4433</v>
      </c>
      <c r="AV114" s="10">
        <f t="shared" si="177"/>
        <v>4433</v>
      </c>
      <c r="AW114" s="10">
        <f t="shared" si="177"/>
        <v>4433</v>
      </c>
      <c r="AX114" s="10">
        <f t="shared" si="177"/>
        <v>4433</v>
      </c>
      <c r="AY114" s="10">
        <f t="shared" si="177"/>
        <v>4433</v>
      </c>
      <c r="AZ114" s="10">
        <f t="shared" si="177"/>
        <v>4433</v>
      </c>
      <c r="BA114" s="10">
        <f t="shared" si="177"/>
        <v>4433</v>
      </c>
      <c r="BB114" s="10">
        <f t="shared" si="177"/>
        <v>4433</v>
      </c>
      <c r="BC114" s="10">
        <f t="shared" si="177"/>
        <v>4433</v>
      </c>
      <c r="BD114" s="10">
        <f t="shared" si="177"/>
        <v>4433</v>
      </c>
      <c r="BE114" s="10">
        <f t="shared" si="177"/>
        <v>4433</v>
      </c>
      <c r="BF114" s="10">
        <f t="shared" si="177"/>
        <v>4433</v>
      </c>
      <c r="BG114" s="10">
        <f t="shared" si="177"/>
        <v>4433</v>
      </c>
      <c r="BH114" s="10">
        <f t="shared" si="177"/>
        <v>4433</v>
      </c>
      <c r="BI114" s="10">
        <f t="shared" si="177"/>
        <v>4433</v>
      </c>
      <c r="BJ114" s="10">
        <f t="shared" si="177"/>
        <v>4433</v>
      </c>
      <c r="BK114" s="10">
        <f t="shared" si="177"/>
        <v>4433</v>
      </c>
      <c r="BL114" s="10">
        <f t="shared" si="177"/>
        <v>4433</v>
      </c>
    </row>
    <row r="115" spans="2:64">
      <c r="B115" s="5" t="s">
        <v>220</v>
      </c>
      <c r="C115" s="7" t="s">
        <v>47</v>
      </c>
      <c r="D115" s="10">
        <v>287216</v>
      </c>
      <c r="E115" s="10">
        <f t="shared" ref="E115:AJ115" si="178">D115*(1+E125)</f>
        <v>287216</v>
      </c>
      <c r="F115" s="10">
        <f t="shared" si="178"/>
        <v>287216</v>
      </c>
      <c r="G115" s="10">
        <f t="shared" si="178"/>
        <v>287216</v>
      </c>
      <c r="H115" s="10">
        <f t="shared" si="178"/>
        <v>287216</v>
      </c>
      <c r="I115" s="10">
        <f t="shared" si="178"/>
        <v>287216</v>
      </c>
      <c r="J115" s="10">
        <f t="shared" si="178"/>
        <v>287216</v>
      </c>
      <c r="K115" s="10">
        <f t="shared" si="178"/>
        <v>287216</v>
      </c>
      <c r="L115" s="10">
        <f t="shared" si="178"/>
        <v>287216</v>
      </c>
      <c r="M115" s="10">
        <f t="shared" si="178"/>
        <v>287216</v>
      </c>
      <c r="N115" s="10">
        <f t="shared" si="178"/>
        <v>287216</v>
      </c>
      <c r="O115" s="10">
        <f t="shared" si="178"/>
        <v>287216</v>
      </c>
      <c r="P115" s="10">
        <f t="shared" si="178"/>
        <v>294970.83199999999</v>
      </c>
      <c r="Q115" s="10">
        <f t="shared" si="178"/>
        <v>294970.83199999999</v>
      </c>
      <c r="R115" s="10">
        <f t="shared" si="178"/>
        <v>294970.83199999999</v>
      </c>
      <c r="S115" s="10">
        <f t="shared" si="178"/>
        <v>294970.83199999999</v>
      </c>
      <c r="T115" s="10">
        <f t="shared" si="178"/>
        <v>294970.83199999999</v>
      </c>
      <c r="U115" s="10">
        <f t="shared" si="178"/>
        <v>294970.83199999999</v>
      </c>
      <c r="V115" s="10">
        <f t="shared" si="178"/>
        <v>294970.83199999999</v>
      </c>
      <c r="W115" s="10">
        <f t="shared" si="178"/>
        <v>294970.83199999999</v>
      </c>
      <c r="X115" s="10">
        <f t="shared" si="178"/>
        <v>294970.83199999999</v>
      </c>
      <c r="Y115" s="10">
        <f t="shared" si="178"/>
        <v>294970.83199999999</v>
      </c>
      <c r="Z115" s="10">
        <f t="shared" si="178"/>
        <v>294970.83199999999</v>
      </c>
      <c r="AA115" s="10">
        <f t="shared" si="178"/>
        <v>294970.83199999999</v>
      </c>
      <c r="AB115" s="10">
        <f t="shared" si="178"/>
        <v>302935.04446399998</v>
      </c>
      <c r="AC115" s="10">
        <f t="shared" si="178"/>
        <v>302935.04446399998</v>
      </c>
      <c r="AD115" s="10">
        <f t="shared" si="178"/>
        <v>302935.04446399998</v>
      </c>
      <c r="AE115" s="10">
        <f t="shared" si="178"/>
        <v>302935.04446399998</v>
      </c>
      <c r="AF115" s="10">
        <f t="shared" si="178"/>
        <v>302935.04446399998</v>
      </c>
      <c r="AG115" s="10">
        <f t="shared" si="178"/>
        <v>302935.04446399998</v>
      </c>
      <c r="AH115" s="10">
        <f t="shared" si="178"/>
        <v>302935.04446399998</v>
      </c>
      <c r="AI115" s="10">
        <f t="shared" si="178"/>
        <v>302935.04446399998</v>
      </c>
      <c r="AJ115" s="10">
        <f t="shared" si="178"/>
        <v>302935.04446399998</v>
      </c>
      <c r="AK115" s="10">
        <f t="shared" ref="AK115:BL115" si="179">AJ115*(1+AK125)</f>
        <v>302935.04446399998</v>
      </c>
      <c r="AL115" s="10">
        <f t="shared" si="179"/>
        <v>302935.04446399998</v>
      </c>
      <c r="AM115" s="10">
        <f t="shared" si="179"/>
        <v>302935.04446399998</v>
      </c>
      <c r="AN115" s="10">
        <f t="shared" si="179"/>
        <v>311114.29066452797</v>
      </c>
      <c r="AO115" s="10">
        <f t="shared" si="179"/>
        <v>311114.29066452797</v>
      </c>
      <c r="AP115" s="10">
        <f t="shared" si="179"/>
        <v>311114.29066452797</v>
      </c>
      <c r="AQ115" s="10">
        <f t="shared" si="179"/>
        <v>311114.29066452797</v>
      </c>
      <c r="AR115" s="10">
        <f t="shared" si="179"/>
        <v>311114.29066452797</v>
      </c>
      <c r="AS115" s="10">
        <f t="shared" si="179"/>
        <v>311114.29066452797</v>
      </c>
      <c r="AT115" s="10">
        <f t="shared" si="179"/>
        <v>311114.29066452797</v>
      </c>
      <c r="AU115" s="10">
        <f t="shared" si="179"/>
        <v>311114.29066452797</v>
      </c>
      <c r="AV115" s="10">
        <f t="shared" si="179"/>
        <v>311114.29066452797</v>
      </c>
      <c r="AW115" s="10">
        <f t="shared" si="179"/>
        <v>311114.29066452797</v>
      </c>
      <c r="AX115" s="10">
        <f t="shared" si="179"/>
        <v>311114.29066452797</v>
      </c>
      <c r="AY115" s="10">
        <f t="shared" si="179"/>
        <v>311114.29066452797</v>
      </c>
      <c r="AZ115" s="10">
        <f t="shared" si="179"/>
        <v>319514.37651247019</v>
      </c>
      <c r="BA115" s="10">
        <f t="shared" si="179"/>
        <v>319514.37651247019</v>
      </c>
      <c r="BB115" s="10">
        <f t="shared" si="179"/>
        <v>319514.37651247019</v>
      </c>
      <c r="BC115" s="10">
        <f t="shared" si="179"/>
        <v>319514.37651247019</v>
      </c>
      <c r="BD115" s="10">
        <f t="shared" si="179"/>
        <v>319514.37651247019</v>
      </c>
      <c r="BE115" s="10">
        <f t="shared" si="179"/>
        <v>319514.37651247019</v>
      </c>
      <c r="BF115" s="10">
        <f t="shared" si="179"/>
        <v>319514.37651247019</v>
      </c>
      <c r="BG115" s="10">
        <f t="shared" si="179"/>
        <v>319514.37651247019</v>
      </c>
      <c r="BH115" s="10">
        <f t="shared" si="179"/>
        <v>319514.37651247019</v>
      </c>
      <c r="BI115" s="10">
        <f t="shared" si="179"/>
        <v>319514.37651247019</v>
      </c>
      <c r="BJ115" s="10">
        <f t="shared" si="179"/>
        <v>319514.37651247019</v>
      </c>
      <c r="BK115" s="10">
        <f t="shared" si="179"/>
        <v>319514.37651247019</v>
      </c>
      <c r="BL115" s="10">
        <f t="shared" si="179"/>
        <v>328141.26467830688</v>
      </c>
    </row>
    <row r="116" spans="2:64">
      <c r="B116" s="5" t="s">
        <v>218</v>
      </c>
      <c r="C116" s="7" t="s">
        <v>47</v>
      </c>
      <c r="E116" s="10">
        <f t="shared" ref="E116:AJ116" si="180">E115/12</f>
        <v>23934.666666666668</v>
      </c>
      <c r="F116" s="10">
        <f t="shared" si="180"/>
        <v>23934.666666666668</v>
      </c>
      <c r="G116" s="10">
        <f t="shared" si="180"/>
        <v>23934.666666666668</v>
      </c>
      <c r="H116" s="10">
        <f t="shared" si="180"/>
        <v>23934.666666666668</v>
      </c>
      <c r="I116" s="10">
        <f t="shared" si="180"/>
        <v>23934.666666666668</v>
      </c>
      <c r="J116" s="10">
        <f t="shared" si="180"/>
        <v>23934.666666666668</v>
      </c>
      <c r="K116" s="10">
        <f t="shared" si="180"/>
        <v>23934.666666666668</v>
      </c>
      <c r="L116" s="10">
        <f t="shared" si="180"/>
        <v>23934.666666666668</v>
      </c>
      <c r="M116" s="10">
        <f t="shared" si="180"/>
        <v>23934.666666666668</v>
      </c>
      <c r="N116" s="10">
        <f t="shared" si="180"/>
        <v>23934.666666666668</v>
      </c>
      <c r="O116" s="10">
        <f t="shared" si="180"/>
        <v>23934.666666666668</v>
      </c>
      <c r="P116" s="10">
        <f t="shared" si="180"/>
        <v>24580.902666666665</v>
      </c>
      <c r="Q116" s="10">
        <f t="shared" si="180"/>
        <v>24580.902666666665</v>
      </c>
      <c r="R116" s="10">
        <f t="shared" si="180"/>
        <v>24580.902666666665</v>
      </c>
      <c r="S116" s="10">
        <f t="shared" si="180"/>
        <v>24580.902666666665</v>
      </c>
      <c r="T116" s="10">
        <f t="shared" si="180"/>
        <v>24580.902666666665</v>
      </c>
      <c r="U116" s="10">
        <f t="shared" si="180"/>
        <v>24580.902666666665</v>
      </c>
      <c r="V116" s="10">
        <f t="shared" si="180"/>
        <v>24580.902666666665</v>
      </c>
      <c r="W116" s="10">
        <f t="shared" si="180"/>
        <v>24580.902666666665</v>
      </c>
      <c r="X116" s="10">
        <f t="shared" si="180"/>
        <v>24580.902666666665</v>
      </c>
      <c r="Y116" s="10">
        <f t="shared" si="180"/>
        <v>24580.902666666665</v>
      </c>
      <c r="Z116" s="10">
        <f t="shared" si="180"/>
        <v>24580.902666666665</v>
      </c>
      <c r="AA116" s="10">
        <f t="shared" si="180"/>
        <v>24580.902666666665</v>
      </c>
      <c r="AB116" s="10">
        <f t="shared" si="180"/>
        <v>25244.587038666665</v>
      </c>
      <c r="AC116" s="10">
        <f t="shared" si="180"/>
        <v>25244.587038666665</v>
      </c>
      <c r="AD116" s="10">
        <f t="shared" si="180"/>
        <v>25244.587038666665</v>
      </c>
      <c r="AE116" s="10">
        <f t="shared" si="180"/>
        <v>25244.587038666665</v>
      </c>
      <c r="AF116" s="10">
        <f t="shared" si="180"/>
        <v>25244.587038666665</v>
      </c>
      <c r="AG116" s="10">
        <f t="shared" si="180"/>
        <v>25244.587038666665</v>
      </c>
      <c r="AH116" s="10">
        <f t="shared" si="180"/>
        <v>25244.587038666665</v>
      </c>
      <c r="AI116" s="10">
        <f t="shared" si="180"/>
        <v>25244.587038666665</v>
      </c>
      <c r="AJ116" s="10">
        <f t="shared" si="180"/>
        <v>25244.587038666665</v>
      </c>
      <c r="AK116" s="10">
        <f t="shared" ref="AK116:BL116" si="181">AK115/12</f>
        <v>25244.587038666665</v>
      </c>
      <c r="AL116" s="10">
        <f t="shared" si="181"/>
        <v>25244.587038666665</v>
      </c>
      <c r="AM116" s="10">
        <f t="shared" si="181"/>
        <v>25244.587038666665</v>
      </c>
      <c r="AN116" s="10">
        <f t="shared" si="181"/>
        <v>25926.190888710666</v>
      </c>
      <c r="AO116" s="10">
        <f t="shared" si="181"/>
        <v>25926.190888710666</v>
      </c>
      <c r="AP116" s="10">
        <f t="shared" si="181"/>
        <v>25926.190888710666</v>
      </c>
      <c r="AQ116" s="10">
        <f t="shared" si="181"/>
        <v>25926.190888710666</v>
      </c>
      <c r="AR116" s="10">
        <f t="shared" si="181"/>
        <v>25926.190888710666</v>
      </c>
      <c r="AS116" s="10">
        <f t="shared" si="181"/>
        <v>25926.190888710666</v>
      </c>
      <c r="AT116" s="10">
        <f t="shared" si="181"/>
        <v>25926.190888710666</v>
      </c>
      <c r="AU116" s="10">
        <f t="shared" si="181"/>
        <v>25926.190888710666</v>
      </c>
      <c r="AV116" s="10">
        <f t="shared" si="181"/>
        <v>25926.190888710666</v>
      </c>
      <c r="AW116" s="10">
        <f t="shared" si="181"/>
        <v>25926.190888710666</v>
      </c>
      <c r="AX116" s="10">
        <f t="shared" si="181"/>
        <v>25926.190888710666</v>
      </c>
      <c r="AY116" s="10">
        <f t="shared" si="181"/>
        <v>25926.190888710666</v>
      </c>
      <c r="AZ116" s="10">
        <f t="shared" si="181"/>
        <v>26626.198042705848</v>
      </c>
      <c r="BA116" s="10">
        <f t="shared" si="181"/>
        <v>26626.198042705848</v>
      </c>
      <c r="BB116" s="10">
        <f t="shared" si="181"/>
        <v>26626.198042705848</v>
      </c>
      <c r="BC116" s="10">
        <f t="shared" si="181"/>
        <v>26626.198042705848</v>
      </c>
      <c r="BD116" s="10">
        <f t="shared" si="181"/>
        <v>26626.198042705848</v>
      </c>
      <c r="BE116" s="10">
        <f t="shared" si="181"/>
        <v>26626.198042705848</v>
      </c>
      <c r="BF116" s="10">
        <f t="shared" si="181"/>
        <v>26626.198042705848</v>
      </c>
      <c r="BG116" s="10">
        <f t="shared" si="181"/>
        <v>26626.198042705848</v>
      </c>
      <c r="BH116" s="10">
        <f t="shared" si="181"/>
        <v>26626.198042705848</v>
      </c>
      <c r="BI116" s="10">
        <f t="shared" si="181"/>
        <v>26626.198042705848</v>
      </c>
      <c r="BJ116" s="10">
        <f t="shared" si="181"/>
        <v>26626.198042705848</v>
      </c>
      <c r="BK116" s="10">
        <f t="shared" si="181"/>
        <v>26626.198042705848</v>
      </c>
      <c r="BL116" s="10">
        <f t="shared" si="181"/>
        <v>27345.105389858905</v>
      </c>
    </row>
    <row r="117" spans="2:64">
      <c r="B117" s="5" t="s">
        <v>221</v>
      </c>
      <c r="C117" s="7" t="s">
        <v>47</v>
      </c>
      <c r="D117" s="10">
        <v>310288</v>
      </c>
      <c r="E117" s="10">
        <f t="shared" ref="E117:AJ117" si="182">D117*(1+E127)</f>
        <v>310288</v>
      </c>
      <c r="F117" s="10">
        <f t="shared" si="182"/>
        <v>310288</v>
      </c>
      <c r="G117" s="10">
        <f t="shared" si="182"/>
        <v>310288</v>
      </c>
      <c r="H117" s="10">
        <f t="shared" si="182"/>
        <v>310288</v>
      </c>
      <c r="I117" s="10">
        <f t="shared" si="182"/>
        <v>310288</v>
      </c>
      <c r="J117" s="10">
        <f t="shared" si="182"/>
        <v>310288</v>
      </c>
      <c r="K117" s="10">
        <f t="shared" si="182"/>
        <v>310288</v>
      </c>
      <c r="L117" s="10">
        <f t="shared" si="182"/>
        <v>310288</v>
      </c>
      <c r="M117" s="10">
        <f t="shared" si="182"/>
        <v>310288</v>
      </c>
      <c r="N117" s="10">
        <f t="shared" si="182"/>
        <v>310288</v>
      </c>
      <c r="O117" s="10">
        <f t="shared" si="182"/>
        <v>310288</v>
      </c>
      <c r="P117" s="10">
        <f t="shared" si="182"/>
        <v>333559.59999999998</v>
      </c>
      <c r="Q117" s="10">
        <f t="shared" si="182"/>
        <v>333559.59999999998</v>
      </c>
      <c r="R117" s="10">
        <f t="shared" si="182"/>
        <v>333559.59999999998</v>
      </c>
      <c r="S117" s="10">
        <f t="shared" si="182"/>
        <v>333559.59999999998</v>
      </c>
      <c r="T117" s="10">
        <f t="shared" si="182"/>
        <v>333559.59999999998</v>
      </c>
      <c r="U117" s="10">
        <f t="shared" si="182"/>
        <v>333559.59999999998</v>
      </c>
      <c r="V117" s="10">
        <f t="shared" si="182"/>
        <v>333559.59999999998</v>
      </c>
      <c r="W117" s="10">
        <f t="shared" si="182"/>
        <v>333559.59999999998</v>
      </c>
      <c r="X117" s="10">
        <f t="shared" si="182"/>
        <v>333559.59999999998</v>
      </c>
      <c r="Y117" s="10">
        <f t="shared" si="182"/>
        <v>333559.59999999998</v>
      </c>
      <c r="Z117" s="10">
        <f t="shared" si="182"/>
        <v>333559.59999999998</v>
      </c>
      <c r="AA117" s="10">
        <f t="shared" si="182"/>
        <v>333559.59999999998</v>
      </c>
      <c r="AB117" s="10">
        <f t="shared" si="182"/>
        <v>358576.56999999995</v>
      </c>
      <c r="AC117" s="10">
        <f t="shared" si="182"/>
        <v>358576.56999999995</v>
      </c>
      <c r="AD117" s="10">
        <f t="shared" si="182"/>
        <v>358576.56999999995</v>
      </c>
      <c r="AE117" s="10">
        <f t="shared" si="182"/>
        <v>358576.56999999995</v>
      </c>
      <c r="AF117" s="10">
        <f t="shared" si="182"/>
        <v>358576.56999999995</v>
      </c>
      <c r="AG117" s="10">
        <f t="shared" si="182"/>
        <v>358576.56999999995</v>
      </c>
      <c r="AH117" s="10">
        <f t="shared" si="182"/>
        <v>358576.56999999995</v>
      </c>
      <c r="AI117" s="10">
        <f t="shared" si="182"/>
        <v>358576.56999999995</v>
      </c>
      <c r="AJ117" s="10">
        <f t="shared" si="182"/>
        <v>358576.56999999995</v>
      </c>
      <c r="AK117" s="10">
        <f t="shared" ref="AK117:BL117" si="183">AJ117*(1+AK127)</f>
        <v>358576.56999999995</v>
      </c>
      <c r="AL117" s="10">
        <f t="shared" si="183"/>
        <v>358576.56999999995</v>
      </c>
      <c r="AM117" s="10">
        <f t="shared" si="183"/>
        <v>358576.56999999995</v>
      </c>
      <c r="AN117" s="10">
        <f t="shared" si="183"/>
        <v>385469.81274999992</v>
      </c>
      <c r="AO117" s="10">
        <f t="shared" si="183"/>
        <v>385469.81274999992</v>
      </c>
      <c r="AP117" s="10">
        <f t="shared" si="183"/>
        <v>385469.81274999992</v>
      </c>
      <c r="AQ117" s="10">
        <f t="shared" si="183"/>
        <v>385469.81274999992</v>
      </c>
      <c r="AR117" s="10">
        <f t="shared" si="183"/>
        <v>385469.81274999992</v>
      </c>
      <c r="AS117" s="10">
        <f t="shared" si="183"/>
        <v>385469.81274999992</v>
      </c>
      <c r="AT117" s="10">
        <f t="shared" si="183"/>
        <v>385469.81274999992</v>
      </c>
      <c r="AU117" s="10">
        <f t="shared" si="183"/>
        <v>385469.81274999992</v>
      </c>
      <c r="AV117" s="10">
        <f t="shared" si="183"/>
        <v>385469.81274999992</v>
      </c>
      <c r="AW117" s="10">
        <f t="shared" si="183"/>
        <v>385469.81274999992</v>
      </c>
      <c r="AX117" s="10">
        <f t="shared" si="183"/>
        <v>385469.81274999992</v>
      </c>
      <c r="AY117" s="10">
        <f t="shared" si="183"/>
        <v>385469.81274999992</v>
      </c>
      <c r="AZ117" s="10">
        <f t="shared" si="183"/>
        <v>414380.04870624992</v>
      </c>
      <c r="BA117" s="10">
        <f t="shared" si="183"/>
        <v>414380.04870624992</v>
      </c>
      <c r="BB117" s="10">
        <f t="shared" si="183"/>
        <v>414380.04870624992</v>
      </c>
      <c r="BC117" s="10">
        <f t="shared" si="183"/>
        <v>414380.04870624992</v>
      </c>
      <c r="BD117" s="10">
        <f t="shared" si="183"/>
        <v>414380.04870624992</v>
      </c>
      <c r="BE117" s="10">
        <f t="shared" si="183"/>
        <v>414380.04870624992</v>
      </c>
      <c r="BF117" s="10">
        <f t="shared" si="183"/>
        <v>414380.04870624992</v>
      </c>
      <c r="BG117" s="10">
        <f t="shared" si="183"/>
        <v>414380.04870624992</v>
      </c>
      <c r="BH117" s="10">
        <f t="shared" si="183"/>
        <v>414380.04870624992</v>
      </c>
      <c r="BI117" s="10">
        <f t="shared" si="183"/>
        <v>414380.04870624992</v>
      </c>
      <c r="BJ117" s="10">
        <f t="shared" si="183"/>
        <v>414380.04870624992</v>
      </c>
      <c r="BK117" s="10">
        <f t="shared" si="183"/>
        <v>414380.04870624992</v>
      </c>
      <c r="BL117" s="10">
        <f t="shared" si="183"/>
        <v>445458.55235921865</v>
      </c>
    </row>
    <row r="118" spans="2:64">
      <c r="B118" s="5" t="s">
        <v>218</v>
      </c>
      <c r="C118" s="7" t="s">
        <v>47</v>
      </c>
      <c r="E118" s="10">
        <f t="shared" ref="E118:AJ118" si="184">E117/12</f>
        <v>25857.333333333332</v>
      </c>
      <c r="F118" s="10">
        <f t="shared" si="184"/>
        <v>25857.333333333332</v>
      </c>
      <c r="G118" s="10">
        <f t="shared" si="184"/>
        <v>25857.333333333332</v>
      </c>
      <c r="H118" s="10">
        <f t="shared" si="184"/>
        <v>25857.333333333332</v>
      </c>
      <c r="I118" s="10">
        <f t="shared" si="184"/>
        <v>25857.333333333332</v>
      </c>
      <c r="J118" s="10">
        <f t="shared" si="184"/>
        <v>25857.333333333332</v>
      </c>
      <c r="K118" s="10">
        <f t="shared" si="184"/>
        <v>25857.333333333332</v>
      </c>
      <c r="L118" s="10">
        <f t="shared" si="184"/>
        <v>25857.333333333332</v>
      </c>
      <c r="M118" s="10">
        <f t="shared" si="184"/>
        <v>25857.333333333332</v>
      </c>
      <c r="N118" s="10">
        <f t="shared" si="184"/>
        <v>25857.333333333332</v>
      </c>
      <c r="O118" s="10">
        <f t="shared" si="184"/>
        <v>25857.333333333332</v>
      </c>
      <c r="P118" s="10">
        <f t="shared" si="184"/>
        <v>27796.633333333331</v>
      </c>
      <c r="Q118" s="10">
        <f t="shared" si="184"/>
        <v>27796.633333333331</v>
      </c>
      <c r="R118" s="10">
        <f t="shared" si="184"/>
        <v>27796.633333333331</v>
      </c>
      <c r="S118" s="10">
        <f t="shared" si="184"/>
        <v>27796.633333333331</v>
      </c>
      <c r="T118" s="10">
        <f t="shared" si="184"/>
        <v>27796.633333333331</v>
      </c>
      <c r="U118" s="10">
        <f t="shared" si="184"/>
        <v>27796.633333333331</v>
      </c>
      <c r="V118" s="10">
        <f t="shared" si="184"/>
        <v>27796.633333333331</v>
      </c>
      <c r="W118" s="10">
        <f t="shared" si="184"/>
        <v>27796.633333333331</v>
      </c>
      <c r="X118" s="10">
        <f t="shared" si="184"/>
        <v>27796.633333333331</v>
      </c>
      <c r="Y118" s="10">
        <f t="shared" si="184"/>
        <v>27796.633333333331</v>
      </c>
      <c r="Z118" s="10">
        <f t="shared" si="184"/>
        <v>27796.633333333331</v>
      </c>
      <c r="AA118" s="10">
        <f t="shared" si="184"/>
        <v>27796.633333333331</v>
      </c>
      <c r="AB118" s="10">
        <f t="shared" si="184"/>
        <v>29881.380833333329</v>
      </c>
      <c r="AC118" s="10">
        <f t="shared" si="184"/>
        <v>29881.380833333329</v>
      </c>
      <c r="AD118" s="10">
        <f t="shared" si="184"/>
        <v>29881.380833333329</v>
      </c>
      <c r="AE118" s="10">
        <f t="shared" si="184"/>
        <v>29881.380833333329</v>
      </c>
      <c r="AF118" s="10">
        <f t="shared" si="184"/>
        <v>29881.380833333329</v>
      </c>
      <c r="AG118" s="10">
        <f t="shared" si="184"/>
        <v>29881.380833333329</v>
      </c>
      <c r="AH118" s="10">
        <f t="shared" si="184"/>
        <v>29881.380833333329</v>
      </c>
      <c r="AI118" s="10">
        <f t="shared" si="184"/>
        <v>29881.380833333329</v>
      </c>
      <c r="AJ118" s="10">
        <f t="shared" si="184"/>
        <v>29881.380833333329</v>
      </c>
      <c r="AK118" s="10">
        <f t="shared" ref="AK118:BL118" si="185">AK117/12</f>
        <v>29881.380833333329</v>
      </c>
      <c r="AL118" s="10">
        <f t="shared" si="185"/>
        <v>29881.380833333329</v>
      </c>
      <c r="AM118" s="10">
        <f t="shared" si="185"/>
        <v>29881.380833333329</v>
      </c>
      <c r="AN118" s="10">
        <f t="shared" si="185"/>
        <v>32122.484395833326</v>
      </c>
      <c r="AO118" s="10">
        <f t="shared" si="185"/>
        <v>32122.484395833326</v>
      </c>
      <c r="AP118" s="10">
        <f t="shared" si="185"/>
        <v>32122.484395833326</v>
      </c>
      <c r="AQ118" s="10">
        <f t="shared" si="185"/>
        <v>32122.484395833326</v>
      </c>
      <c r="AR118" s="10">
        <f t="shared" si="185"/>
        <v>32122.484395833326</v>
      </c>
      <c r="AS118" s="10">
        <f t="shared" si="185"/>
        <v>32122.484395833326</v>
      </c>
      <c r="AT118" s="10">
        <f t="shared" si="185"/>
        <v>32122.484395833326</v>
      </c>
      <c r="AU118" s="10">
        <f t="shared" si="185"/>
        <v>32122.484395833326</v>
      </c>
      <c r="AV118" s="10">
        <f t="shared" si="185"/>
        <v>32122.484395833326</v>
      </c>
      <c r="AW118" s="10">
        <f t="shared" si="185"/>
        <v>32122.484395833326</v>
      </c>
      <c r="AX118" s="10">
        <f t="shared" si="185"/>
        <v>32122.484395833326</v>
      </c>
      <c r="AY118" s="10">
        <f t="shared" si="185"/>
        <v>32122.484395833326</v>
      </c>
      <c r="AZ118" s="10">
        <f t="shared" si="185"/>
        <v>34531.670725520824</v>
      </c>
      <c r="BA118" s="10">
        <f t="shared" si="185"/>
        <v>34531.670725520824</v>
      </c>
      <c r="BB118" s="10">
        <f t="shared" si="185"/>
        <v>34531.670725520824</v>
      </c>
      <c r="BC118" s="10">
        <f t="shared" si="185"/>
        <v>34531.670725520824</v>
      </c>
      <c r="BD118" s="10">
        <f t="shared" si="185"/>
        <v>34531.670725520824</v>
      </c>
      <c r="BE118" s="10">
        <f t="shared" si="185"/>
        <v>34531.670725520824</v>
      </c>
      <c r="BF118" s="10">
        <f t="shared" si="185"/>
        <v>34531.670725520824</v>
      </c>
      <c r="BG118" s="10">
        <f t="shared" si="185"/>
        <v>34531.670725520824</v>
      </c>
      <c r="BH118" s="10">
        <f t="shared" si="185"/>
        <v>34531.670725520824</v>
      </c>
      <c r="BI118" s="10">
        <f t="shared" si="185"/>
        <v>34531.670725520824</v>
      </c>
      <c r="BJ118" s="10">
        <f t="shared" si="185"/>
        <v>34531.670725520824</v>
      </c>
      <c r="BK118" s="10">
        <f t="shared" si="185"/>
        <v>34531.670725520824</v>
      </c>
      <c r="BL118" s="10">
        <f t="shared" si="185"/>
        <v>37121.546029934885</v>
      </c>
    </row>
    <row r="119" spans="2:64">
      <c r="B119" s="5" t="s">
        <v>222</v>
      </c>
      <c r="C119" s="7" t="s">
        <v>47</v>
      </c>
      <c r="D119" s="10">
        <v>64400</v>
      </c>
      <c r="E119" s="10">
        <f t="shared" ref="E119:AJ119" si="186">D119</f>
        <v>64400</v>
      </c>
      <c r="F119" s="10">
        <f t="shared" si="186"/>
        <v>64400</v>
      </c>
      <c r="G119" s="10">
        <f t="shared" si="186"/>
        <v>64400</v>
      </c>
      <c r="H119" s="10">
        <f t="shared" si="186"/>
        <v>64400</v>
      </c>
      <c r="I119" s="10">
        <f t="shared" si="186"/>
        <v>64400</v>
      </c>
      <c r="J119" s="10">
        <f t="shared" si="186"/>
        <v>64400</v>
      </c>
      <c r="K119" s="10">
        <f t="shared" si="186"/>
        <v>64400</v>
      </c>
      <c r="L119" s="10">
        <f t="shared" si="186"/>
        <v>64400</v>
      </c>
      <c r="M119" s="10">
        <f t="shared" si="186"/>
        <v>64400</v>
      </c>
      <c r="N119" s="10">
        <f t="shared" si="186"/>
        <v>64400</v>
      </c>
      <c r="O119" s="10">
        <f t="shared" si="186"/>
        <v>64400</v>
      </c>
      <c r="P119" s="10">
        <f t="shared" si="186"/>
        <v>64400</v>
      </c>
      <c r="Q119" s="10">
        <f t="shared" si="186"/>
        <v>64400</v>
      </c>
      <c r="R119" s="10">
        <f t="shared" si="186"/>
        <v>64400</v>
      </c>
      <c r="S119" s="10">
        <f t="shared" si="186"/>
        <v>64400</v>
      </c>
      <c r="T119" s="10">
        <f t="shared" si="186"/>
        <v>64400</v>
      </c>
      <c r="U119" s="10">
        <f t="shared" si="186"/>
        <v>64400</v>
      </c>
      <c r="V119" s="10">
        <f t="shared" si="186"/>
        <v>64400</v>
      </c>
      <c r="W119" s="10">
        <f t="shared" si="186"/>
        <v>64400</v>
      </c>
      <c r="X119" s="10">
        <f t="shared" si="186"/>
        <v>64400</v>
      </c>
      <c r="Y119" s="10">
        <f t="shared" si="186"/>
        <v>64400</v>
      </c>
      <c r="Z119" s="10">
        <f t="shared" si="186"/>
        <v>64400</v>
      </c>
      <c r="AA119" s="10">
        <f t="shared" si="186"/>
        <v>64400</v>
      </c>
      <c r="AB119" s="10">
        <f t="shared" si="186"/>
        <v>64400</v>
      </c>
      <c r="AC119" s="10">
        <f t="shared" si="186"/>
        <v>64400</v>
      </c>
      <c r="AD119" s="10">
        <f t="shared" si="186"/>
        <v>64400</v>
      </c>
      <c r="AE119" s="10">
        <f t="shared" si="186"/>
        <v>64400</v>
      </c>
      <c r="AF119" s="10">
        <f t="shared" si="186"/>
        <v>64400</v>
      </c>
      <c r="AG119" s="10">
        <f t="shared" si="186"/>
        <v>64400</v>
      </c>
      <c r="AH119" s="10">
        <f t="shared" si="186"/>
        <v>64400</v>
      </c>
      <c r="AI119" s="10">
        <f t="shared" si="186"/>
        <v>64400</v>
      </c>
      <c r="AJ119" s="10">
        <f t="shared" si="186"/>
        <v>64400</v>
      </c>
      <c r="AK119" s="10">
        <f t="shared" ref="AK119:BL119" si="187">AJ119</f>
        <v>64400</v>
      </c>
      <c r="AL119" s="10">
        <f t="shared" si="187"/>
        <v>64400</v>
      </c>
      <c r="AM119" s="10">
        <f t="shared" si="187"/>
        <v>64400</v>
      </c>
      <c r="AN119" s="10">
        <f t="shared" si="187"/>
        <v>64400</v>
      </c>
      <c r="AO119" s="10">
        <f t="shared" si="187"/>
        <v>64400</v>
      </c>
      <c r="AP119" s="10">
        <f t="shared" si="187"/>
        <v>64400</v>
      </c>
      <c r="AQ119" s="10">
        <f t="shared" si="187"/>
        <v>64400</v>
      </c>
      <c r="AR119" s="10">
        <f t="shared" si="187"/>
        <v>64400</v>
      </c>
      <c r="AS119" s="10">
        <f t="shared" si="187"/>
        <v>64400</v>
      </c>
      <c r="AT119" s="10">
        <f t="shared" si="187"/>
        <v>64400</v>
      </c>
      <c r="AU119" s="10">
        <f t="shared" si="187"/>
        <v>64400</v>
      </c>
      <c r="AV119" s="10">
        <f t="shared" si="187"/>
        <v>64400</v>
      </c>
      <c r="AW119" s="10">
        <f t="shared" si="187"/>
        <v>64400</v>
      </c>
      <c r="AX119" s="10">
        <f t="shared" si="187"/>
        <v>64400</v>
      </c>
      <c r="AY119" s="10">
        <f t="shared" si="187"/>
        <v>64400</v>
      </c>
      <c r="AZ119" s="10">
        <f t="shared" si="187"/>
        <v>64400</v>
      </c>
      <c r="BA119" s="10">
        <f t="shared" si="187"/>
        <v>64400</v>
      </c>
      <c r="BB119" s="10">
        <f t="shared" si="187"/>
        <v>64400</v>
      </c>
      <c r="BC119" s="10">
        <f t="shared" si="187"/>
        <v>64400</v>
      </c>
      <c r="BD119" s="10">
        <f t="shared" si="187"/>
        <v>64400</v>
      </c>
      <c r="BE119" s="10">
        <f t="shared" si="187"/>
        <v>64400</v>
      </c>
      <c r="BF119" s="10">
        <f t="shared" si="187"/>
        <v>64400</v>
      </c>
      <c r="BG119" s="10">
        <f t="shared" si="187"/>
        <v>64400</v>
      </c>
      <c r="BH119" s="10">
        <f t="shared" si="187"/>
        <v>64400</v>
      </c>
      <c r="BI119" s="10">
        <f t="shared" si="187"/>
        <v>64400</v>
      </c>
      <c r="BJ119" s="10">
        <f t="shared" si="187"/>
        <v>64400</v>
      </c>
      <c r="BK119" s="10">
        <f t="shared" si="187"/>
        <v>64400</v>
      </c>
      <c r="BL119" s="10">
        <f t="shared" si="187"/>
        <v>64400</v>
      </c>
    </row>
    <row r="120" spans="2:64">
      <c r="B120" s="5" t="s">
        <v>218</v>
      </c>
      <c r="C120" s="7" t="s">
        <v>47</v>
      </c>
      <c r="D120" s="10"/>
      <c r="E120" s="10">
        <f t="shared" ref="E120:AJ120" si="188">E119/12</f>
        <v>5366.666666666667</v>
      </c>
      <c r="F120" s="10">
        <f t="shared" si="188"/>
        <v>5366.666666666667</v>
      </c>
      <c r="G120" s="10">
        <f t="shared" si="188"/>
        <v>5366.666666666667</v>
      </c>
      <c r="H120" s="10">
        <f t="shared" si="188"/>
        <v>5366.666666666667</v>
      </c>
      <c r="I120" s="10">
        <f t="shared" si="188"/>
        <v>5366.666666666667</v>
      </c>
      <c r="J120" s="10">
        <f t="shared" si="188"/>
        <v>5366.666666666667</v>
      </c>
      <c r="K120" s="10">
        <f t="shared" si="188"/>
        <v>5366.666666666667</v>
      </c>
      <c r="L120" s="10">
        <f t="shared" si="188"/>
        <v>5366.666666666667</v>
      </c>
      <c r="M120" s="10">
        <f t="shared" si="188"/>
        <v>5366.666666666667</v>
      </c>
      <c r="N120" s="10">
        <f t="shared" si="188"/>
        <v>5366.666666666667</v>
      </c>
      <c r="O120" s="10">
        <f t="shared" si="188"/>
        <v>5366.666666666667</v>
      </c>
      <c r="P120" s="10">
        <f t="shared" si="188"/>
        <v>5366.666666666667</v>
      </c>
      <c r="Q120" s="10">
        <f t="shared" si="188"/>
        <v>5366.666666666667</v>
      </c>
      <c r="R120" s="10">
        <f t="shared" si="188"/>
        <v>5366.666666666667</v>
      </c>
      <c r="S120" s="10">
        <f t="shared" si="188"/>
        <v>5366.666666666667</v>
      </c>
      <c r="T120" s="10">
        <f t="shared" si="188"/>
        <v>5366.666666666667</v>
      </c>
      <c r="U120" s="10">
        <f t="shared" si="188"/>
        <v>5366.666666666667</v>
      </c>
      <c r="V120" s="10">
        <f t="shared" si="188"/>
        <v>5366.666666666667</v>
      </c>
      <c r="W120" s="10">
        <f t="shared" si="188"/>
        <v>5366.666666666667</v>
      </c>
      <c r="X120" s="10">
        <f t="shared" si="188"/>
        <v>5366.666666666667</v>
      </c>
      <c r="Y120" s="10">
        <f t="shared" si="188"/>
        <v>5366.666666666667</v>
      </c>
      <c r="Z120" s="10">
        <f t="shared" si="188"/>
        <v>5366.666666666667</v>
      </c>
      <c r="AA120" s="10">
        <f t="shared" si="188"/>
        <v>5366.666666666667</v>
      </c>
      <c r="AB120" s="10">
        <f t="shared" si="188"/>
        <v>5366.666666666667</v>
      </c>
      <c r="AC120" s="10">
        <f t="shared" si="188"/>
        <v>5366.666666666667</v>
      </c>
      <c r="AD120" s="10">
        <f t="shared" si="188"/>
        <v>5366.666666666667</v>
      </c>
      <c r="AE120" s="10">
        <f t="shared" si="188"/>
        <v>5366.666666666667</v>
      </c>
      <c r="AF120" s="10">
        <f t="shared" si="188"/>
        <v>5366.666666666667</v>
      </c>
      <c r="AG120" s="10">
        <f t="shared" si="188"/>
        <v>5366.666666666667</v>
      </c>
      <c r="AH120" s="10">
        <f t="shared" si="188"/>
        <v>5366.666666666667</v>
      </c>
      <c r="AI120" s="10">
        <f t="shared" si="188"/>
        <v>5366.666666666667</v>
      </c>
      <c r="AJ120" s="10">
        <f t="shared" si="188"/>
        <v>5366.666666666667</v>
      </c>
      <c r="AK120" s="10">
        <f t="shared" ref="AK120:BL120" si="189">AK119/12</f>
        <v>5366.666666666667</v>
      </c>
      <c r="AL120" s="10">
        <f t="shared" si="189"/>
        <v>5366.666666666667</v>
      </c>
      <c r="AM120" s="10">
        <f t="shared" si="189"/>
        <v>5366.666666666667</v>
      </c>
      <c r="AN120" s="10">
        <f t="shared" si="189"/>
        <v>5366.666666666667</v>
      </c>
      <c r="AO120" s="10">
        <f t="shared" si="189"/>
        <v>5366.666666666667</v>
      </c>
      <c r="AP120" s="10">
        <f t="shared" si="189"/>
        <v>5366.666666666667</v>
      </c>
      <c r="AQ120" s="10">
        <f t="shared" si="189"/>
        <v>5366.666666666667</v>
      </c>
      <c r="AR120" s="10">
        <f t="shared" si="189"/>
        <v>5366.666666666667</v>
      </c>
      <c r="AS120" s="10">
        <f t="shared" si="189"/>
        <v>5366.666666666667</v>
      </c>
      <c r="AT120" s="10">
        <f t="shared" si="189"/>
        <v>5366.666666666667</v>
      </c>
      <c r="AU120" s="10">
        <f t="shared" si="189"/>
        <v>5366.666666666667</v>
      </c>
      <c r="AV120" s="10">
        <f t="shared" si="189"/>
        <v>5366.666666666667</v>
      </c>
      <c r="AW120" s="10">
        <f t="shared" si="189"/>
        <v>5366.666666666667</v>
      </c>
      <c r="AX120" s="10">
        <f t="shared" si="189"/>
        <v>5366.666666666667</v>
      </c>
      <c r="AY120" s="10">
        <f t="shared" si="189"/>
        <v>5366.666666666667</v>
      </c>
      <c r="AZ120" s="10">
        <f t="shared" si="189"/>
        <v>5366.666666666667</v>
      </c>
      <c r="BA120" s="10">
        <f t="shared" si="189"/>
        <v>5366.666666666667</v>
      </c>
      <c r="BB120" s="10">
        <f t="shared" si="189"/>
        <v>5366.666666666667</v>
      </c>
      <c r="BC120" s="10">
        <f t="shared" si="189"/>
        <v>5366.666666666667</v>
      </c>
      <c r="BD120" s="10">
        <f t="shared" si="189"/>
        <v>5366.666666666667</v>
      </c>
      <c r="BE120" s="10">
        <f t="shared" si="189"/>
        <v>5366.666666666667</v>
      </c>
      <c r="BF120" s="10">
        <f t="shared" si="189"/>
        <v>5366.666666666667</v>
      </c>
      <c r="BG120" s="10">
        <f t="shared" si="189"/>
        <v>5366.666666666667</v>
      </c>
      <c r="BH120" s="10">
        <f t="shared" si="189"/>
        <v>5366.666666666667</v>
      </c>
      <c r="BI120" s="10">
        <f t="shared" si="189"/>
        <v>5366.666666666667</v>
      </c>
      <c r="BJ120" s="10">
        <f t="shared" si="189"/>
        <v>5366.666666666667</v>
      </c>
      <c r="BK120" s="10">
        <f t="shared" si="189"/>
        <v>5366.666666666667</v>
      </c>
      <c r="BL120" s="10">
        <f t="shared" si="189"/>
        <v>5366.666666666667</v>
      </c>
    </row>
    <row r="121" spans="2:64" ht="17.5" thickBot="1">
      <c r="B121" s="24" t="s">
        <v>223</v>
      </c>
      <c r="C121" s="15" t="s">
        <v>47</v>
      </c>
      <c r="D121" s="25"/>
      <c r="E121" s="25">
        <f t="shared" ref="E121:AJ121" si="190">E112+E114+E116+E118+E120</f>
        <v>85237.333333333343</v>
      </c>
      <c r="F121" s="25">
        <f t="shared" si="190"/>
        <v>85237.333333333343</v>
      </c>
      <c r="G121" s="25">
        <f t="shared" si="190"/>
        <v>85237.333333333343</v>
      </c>
      <c r="H121" s="25">
        <f t="shared" si="190"/>
        <v>85237.333333333343</v>
      </c>
      <c r="I121" s="25">
        <f t="shared" si="190"/>
        <v>85237.333333333343</v>
      </c>
      <c r="J121" s="25">
        <f t="shared" si="190"/>
        <v>85237.333333333343</v>
      </c>
      <c r="K121" s="25">
        <f t="shared" si="190"/>
        <v>85237.333333333343</v>
      </c>
      <c r="L121" s="25">
        <f t="shared" si="190"/>
        <v>85237.333333333343</v>
      </c>
      <c r="M121" s="25">
        <f t="shared" si="190"/>
        <v>85237.333333333343</v>
      </c>
      <c r="N121" s="25">
        <f t="shared" si="190"/>
        <v>85237.333333333343</v>
      </c>
      <c r="O121" s="25">
        <f t="shared" si="190"/>
        <v>85237.333333333343</v>
      </c>
      <c r="P121" s="25">
        <f t="shared" si="190"/>
        <v>87822.869333333336</v>
      </c>
      <c r="Q121" s="25">
        <f t="shared" si="190"/>
        <v>87822.869333333336</v>
      </c>
      <c r="R121" s="25">
        <f t="shared" si="190"/>
        <v>87822.869333333336</v>
      </c>
      <c r="S121" s="25">
        <f t="shared" si="190"/>
        <v>87822.869333333336</v>
      </c>
      <c r="T121" s="25">
        <f t="shared" si="190"/>
        <v>87822.869333333336</v>
      </c>
      <c r="U121" s="25">
        <f t="shared" si="190"/>
        <v>87822.869333333336</v>
      </c>
      <c r="V121" s="25">
        <f t="shared" si="190"/>
        <v>87822.869333333336</v>
      </c>
      <c r="W121" s="25">
        <f t="shared" si="190"/>
        <v>87822.869333333336</v>
      </c>
      <c r="X121" s="25">
        <f t="shared" si="190"/>
        <v>87822.869333333336</v>
      </c>
      <c r="Y121" s="25">
        <f t="shared" si="190"/>
        <v>87822.869333333336</v>
      </c>
      <c r="Z121" s="25">
        <f t="shared" si="190"/>
        <v>87822.869333333336</v>
      </c>
      <c r="AA121" s="25">
        <f t="shared" si="190"/>
        <v>87822.869333333336</v>
      </c>
      <c r="AB121" s="25">
        <f t="shared" si="190"/>
        <v>90571.301205333337</v>
      </c>
      <c r="AC121" s="25">
        <f t="shared" si="190"/>
        <v>90571.301205333337</v>
      </c>
      <c r="AD121" s="25">
        <f t="shared" si="190"/>
        <v>90571.301205333337</v>
      </c>
      <c r="AE121" s="25">
        <f t="shared" si="190"/>
        <v>90571.301205333337</v>
      </c>
      <c r="AF121" s="25">
        <f t="shared" si="190"/>
        <v>90571.301205333337</v>
      </c>
      <c r="AG121" s="25">
        <f t="shared" si="190"/>
        <v>90571.301205333337</v>
      </c>
      <c r="AH121" s="25">
        <f t="shared" si="190"/>
        <v>90571.301205333337</v>
      </c>
      <c r="AI121" s="25">
        <f t="shared" si="190"/>
        <v>90571.301205333337</v>
      </c>
      <c r="AJ121" s="25">
        <f t="shared" si="190"/>
        <v>90571.301205333337</v>
      </c>
      <c r="AK121" s="25">
        <f t="shared" ref="AK121:BL121" si="191">AK112+AK114+AK116+AK118+AK120</f>
        <v>90571.301205333337</v>
      </c>
      <c r="AL121" s="25">
        <f t="shared" si="191"/>
        <v>90571.301205333337</v>
      </c>
      <c r="AM121" s="25">
        <f t="shared" si="191"/>
        <v>90571.301205333337</v>
      </c>
      <c r="AN121" s="25">
        <f t="shared" si="191"/>
        <v>93494.008617877334</v>
      </c>
      <c r="AO121" s="25">
        <f t="shared" si="191"/>
        <v>93494.008617877334</v>
      </c>
      <c r="AP121" s="25">
        <f t="shared" si="191"/>
        <v>93494.008617877334</v>
      </c>
      <c r="AQ121" s="25">
        <f t="shared" si="191"/>
        <v>93494.008617877334</v>
      </c>
      <c r="AR121" s="25">
        <f t="shared" si="191"/>
        <v>93494.008617877334</v>
      </c>
      <c r="AS121" s="25">
        <f t="shared" si="191"/>
        <v>93494.008617877334</v>
      </c>
      <c r="AT121" s="25">
        <f t="shared" si="191"/>
        <v>93494.008617877334</v>
      </c>
      <c r="AU121" s="25">
        <f t="shared" si="191"/>
        <v>93494.008617877334</v>
      </c>
      <c r="AV121" s="25">
        <f t="shared" si="191"/>
        <v>93494.008617877334</v>
      </c>
      <c r="AW121" s="25">
        <f t="shared" si="191"/>
        <v>93494.008617877334</v>
      </c>
      <c r="AX121" s="25">
        <f t="shared" si="191"/>
        <v>93494.008617877334</v>
      </c>
      <c r="AY121" s="25">
        <f t="shared" si="191"/>
        <v>93494.008617877334</v>
      </c>
      <c r="AZ121" s="25">
        <f t="shared" si="191"/>
        <v>96603.202101560004</v>
      </c>
      <c r="BA121" s="25">
        <f t="shared" si="191"/>
        <v>96603.202101560004</v>
      </c>
      <c r="BB121" s="25">
        <f t="shared" si="191"/>
        <v>96603.202101560004</v>
      </c>
      <c r="BC121" s="25">
        <f t="shared" si="191"/>
        <v>96603.202101560004</v>
      </c>
      <c r="BD121" s="25">
        <f t="shared" si="191"/>
        <v>96603.202101560004</v>
      </c>
      <c r="BE121" s="25">
        <f t="shared" si="191"/>
        <v>96603.202101560004</v>
      </c>
      <c r="BF121" s="25">
        <f t="shared" si="191"/>
        <v>96603.202101560004</v>
      </c>
      <c r="BG121" s="25">
        <f t="shared" si="191"/>
        <v>96603.202101560004</v>
      </c>
      <c r="BH121" s="25">
        <f t="shared" si="191"/>
        <v>96603.202101560004</v>
      </c>
      <c r="BI121" s="25">
        <f t="shared" si="191"/>
        <v>96603.202101560004</v>
      </c>
      <c r="BJ121" s="25">
        <f t="shared" si="191"/>
        <v>96603.202101560004</v>
      </c>
      <c r="BK121" s="25">
        <f t="shared" si="191"/>
        <v>96603.202101560004</v>
      </c>
      <c r="BL121" s="25">
        <f t="shared" si="191"/>
        <v>99911.984753127137</v>
      </c>
    </row>
    <row r="122" spans="2:64" ht="16.5" customHeight="1"/>
    <row r="123" spans="2:64" ht="17.5" thickBot="1">
      <c r="B123" s="24" t="s">
        <v>360</v>
      </c>
      <c r="C123" s="15" t="s">
        <v>47</v>
      </c>
      <c r="D123" s="25"/>
      <c r="E123" s="25">
        <f t="shared" ref="E123:AJ123" si="192">E54-E89-E99-E109-E121</f>
        <v>256497.84614015339</v>
      </c>
      <c r="F123" s="25">
        <f t="shared" si="192"/>
        <v>256497.84614015339</v>
      </c>
      <c r="G123" s="25">
        <f t="shared" si="192"/>
        <v>256497.84614015339</v>
      </c>
      <c r="H123" s="25">
        <f t="shared" si="192"/>
        <v>256497.84614015339</v>
      </c>
      <c r="I123" s="25">
        <f t="shared" si="192"/>
        <v>256497.84614015339</v>
      </c>
      <c r="J123" s="25">
        <f t="shared" si="192"/>
        <v>256497.84614015339</v>
      </c>
      <c r="K123" s="25">
        <f t="shared" si="192"/>
        <v>256497.84614015339</v>
      </c>
      <c r="L123" s="25">
        <f t="shared" si="192"/>
        <v>256497.84614015339</v>
      </c>
      <c r="M123" s="25">
        <f t="shared" si="192"/>
        <v>256497.84614015339</v>
      </c>
      <c r="N123" s="25">
        <f t="shared" si="192"/>
        <v>256497.84614015339</v>
      </c>
      <c r="O123" s="25">
        <f t="shared" si="192"/>
        <v>256497.84614015339</v>
      </c>
      <c r="P123" s="25">
        <f t="shared" si="192"/>
        <v>286604.02437409054</v>
      </c>
      <c r="Q123" s="25">
        <f t="shared" si="192"/>
        <v>286604.02437409054</v>
      </c>
      <c r="R123" s="25">
        <f t="shared" si="192"/>
        <v>286604.02437409054</v>
      </c>
      <c r="S123" s="25">
        <f t="shared" si="192"/>
        <v>286604.02437409054</v>
      </c>
      <c r="T123" s="25">
        <f t="shared" si="192"/>
        <v>286604.02437409054</v>
      </c>
      <c r="U123" s="25">
        <f t="shared" si="192"/>
        <v>286604.02437409054</v>
      </c>
      <c r="V123" s="25">
        <f t="shared" si="192"/>
        <v>286604.02437409054</v>
      </c>
      <c r="W123" s="25">
        <f t="shared" si="192"/>
        <v>286604.02437409054</v>
      </c>
      <c r="X123" s="25">
        <f t="shared" si="192"/>
        <v>286604.02437409054</v>
      </c>
      <c r="Y123" s="25">
        <f t="shared" si="192"/>
        <v>286604.02437409054</v>
      </c>
      <c r="Z123" s="25">
        <f t="shared" si="192"/>
        <v>286604.02437409054</v>
      </c>
      <c r="AA123" s="25">
        <f t="shared" si="192"/>
        <v>286604.02437409054</v>
      </c>
      <c r="AB123" s="25">
        <f t="shared" si="192"/>
        <v>275819.80931792519</v>
      </c>
      <c r="AC123" s="25">
        <f t="shared" si="192"/>
        <v>275819.80931792519</v>
      </c>
      <c r="AD123" s="25">
        <f t="shared" si="192"/>
        <v>275819.80931792519</v>
      </c>
      <c r="AE123" s="25">
        <f t="shared" si="192"/>
        <v>275819.80931792519</v>
      </c>
      <c r="AF123" s="25">
        <f t="shared" si="192"/>
        <v>275819.80931792519</v>
      </c>
      <c r="AG123" s="25">
        <f t="shared" si="192"/>
        <v>275819.80931792519</v>
      </c>
      <c r="AH123" s="25">
        <f t="shared" si="192"/>
        <v>275819.80931792519</v>
      </c>
      <c r="AI123" s="25">
        <f t="shared" si="192"/>
        <v>275819.80931792519</v>
      </c>
      <c r="AJ123" s="25">
        <f t="shared" si="192"/>
        <v>275819.80931792519</v>
      </c>
      <c r="AK123" s="25">
        <f t="shared" ref="AK123:BL123" si="193">AK54-AK89-AK99-AK109-AK121</f>
        <v>275819.80931792519</v>
      </c>
      <c r="AL123" s="25">
        <f t="shared" si="193"/>
        <v>275819.80931792519</v>
      </c>
      <c r="AM123" s="25">
        <f t="shared" si="193"/>
        <v>275819.80931792519</v>
      </c>
      <c r="AN123" s="25">
        <f t="shared" si="193"/>
        <v>264594.88562149223</v>
      </c>
      <c r="AO123" s="25">
        <f t="shared" si="193"/>
        <v>264594.88562149223</v>
      </c>
      <c r="AP123" s="25">
        <f t="shared" si="193"/>
        <v>264594.88562149223</v>
      </c>
      <c r="AQ123" s="25">
        <f t="shared" si="193"/>
        <v>264594.88562149223</v>
      </c>
      <c r="AR123" s="25">
        <f t="shared" si="193"/>
        <v>264594.88562149223</v>
      </c>
      <c r="AS123" s="25">
        <f t="shared" si="193"/>
        <v>264594.88562149223</v>
      </c>
      <c r="AT123" s="25">
        <f t="shared" si="193"/>
        <v>264594.88562149223</v>
      </c>
      <c r="AU123" s="25">
        <f t="shared" si="193"/>
        <v>264594.88562149223</v>
      </c>
      <c r="AV123" s="25">
        <f t="shared" si="193"/>
        <v>264594.88562149223</v>
      </c>
      <c r="AW123" s="25">
        <f t="shared" si="193"/>
        <v>264594.88562149223</v>
      </c>
      <c r="AX123" s="25">
        <f t="shared" si="193"/>
        <v>264594.88562149223</v>
      </c>
      <c r="AY123" s="25">
        <f t="shared" si="193"/>
        <v>264594.88562149223</v>
      </c>
      <c r="AZ123" s="25">
        <f t="shared" si="193"/>
        <v>252906.70930976985</v>
      </c>
      <c r="BA123" s="25">
        <f t="shared" si="193"/>
        <v>252906.70930976985</v>
      </c>
      <c r="BB123" s="25">
        <f t="shared" si="193"/>
        <v>252906.70930976985</v>
      </c>
      <c r="BC123" s="25">
        <f t="shared" si="193"/>
        <v>252906.70930976985</v>
      </c>
      <c r="BD123" s="25">
        <f t="shared" si="193"/>
        <v>252906.70930976985</v>
      </c>
      <c r="BE123" s="25">
        <f t="shared" si="193"/>
        <v>252906.70930976985</v>
      </c>
      <c r="BF123" s="25">
        <f t="shared" si="193"/>
        <v>252906.70930976985</v>
      </c>
      <c r="BG123" s="25">
        <f t="shared" si="193"/>
        <v>252906.70930976985</v>
      </c>
      <c r="BH123" s="25">
        <f t="shared" si="193"/>
        <v>252906.70930976985</v>
      </c>
      <c r="BI123" s="25">
        <f t="shared" si="193"/>
        <v>252906.70930976985</v>
      </c>
      <c r="BJ123" s="25">
        <f t="shared" si="193"/>
        <v>252906.70930976985</v>
      </c>
      <c r="BK123" s="25">
        <f t="shared" si="193"/>
        <v>252906.70930976985</v>
      </c>
      <c r="BL123" s="25">
        <f t="shared" si="193"/>
        <v>240732.22866140859</v>
      </c>
    </row>
    <row r="125" spans="2:64">
      <c r="B125" s="5" t="s">
        <v>89</v>
      </c>
      <c r="C125" s="7" t="s">
        <v>35</v>
      </c>
      <c r="D125" s="8" t="s">
        <v>224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2.7E-2</v>
      </c>
      <c r="Q125" s="8">
        <v>0</v>
      </c>
      <c r="R125" s="8">
        <v>0</v>
      </c>
      <c r="S125" s="8">
        <v>0</v>
      </c>
      <c r="T125" s="8">
        <v>0</v>
      </c>
      <c r="U125" s="8">
        <v>0</v>
      </c>
      <c r="V125" s="8">
        <v>0</v>
      </c>
      <c r="W125" s="8">
        <v>0</v>
      </c>
      <c r="X125" s="8">
        <v>0</v>
      </c>
      <c r="Y125" s="8">
        <v>0</v>
      </c>
      <c r="Z125" s="8">
        <v>0</v>
      </c>
      <c r="AA125" s="8">
        <v>0</v>
      </c>
      <c r="AB125" s="8">
        <v>2.7E-2</v>
      </c>
      <c r="AC125" s="8">
        <v>0</v>
      </c>
      <c r="AD125" s="8">
        <v>0</v>
      </c>
      <c r="AE125" s="8">
        <v>0</v>
      </c>
      <c r="AF125" s="8">
        <v>0</v>
      </c>
      <c r="AG125" s="8">
        <v>0</v>
      </c>
      <c r="AH125" s="8">
        <v>0</v>
      </c>
      <c r="AI125" s="8">
        <v>0</v>
      </c>
      <c r="AJ125" s="8">
        <v>0</v>
      </c>
      <c r="AK125" s="8">
        <v>0</v>
      </c>
      <c r="AL125" s="8">
        <v>0</v>
      </c>
      <c r="AM125" s="8">
        <v>0</v>
      </c>
      <c r="AN125" s="8">
        <v>2.7E-2</v>
      </c>
      <c r="AO125" s="8">
        <v>0</v>
      </c>
      <c r="AP125" s="8">
        <v>0</v>
      </c>
      <c r="AQ125" s="8">
        <v>0</v>
      </c>
      <c r="AR125" s="8">
        <v>0</v>
      </c>
      <c r="AS125" s="8">
        <v>0</v>
      </c>
      <c r="AT125" s="8">
        <v>0</v>
      </c>
      <c r="AU125" s="8">
        <v>0</v>
      </c>
      <c r="AV125" s="8">
        <v>0</v>
      </c>
      <c r="AW125" s="8">
        <v>0</v>
      </c>
      <c r="AX125" s="8">
        <v>0</v>
      </c>
      <c r="AY125" s="8">
        <v>0</v>
      </c>
      <c r="AZ125" s="8">
        <v>2.7E-2</v>
      </c>
      <c r="BA125" s="8">
        <v>0</v>
      </c>
      <c r="BB125" s="8">
        <v>0</v>
      </c>
      <c r="BC125" s="8">
        <v>0</v>
      </c>
      <c r="BD125" s="8">
        <v>0</v>
      </c>
      <c r="BE125" s="8">
        <v>0</v>
      </c>
      <c r="BF125" s="8">
        <v>0</v>
      </c>
      <c r="BG125" s="8">
        <v>0</v>
      </c>
      <c r="BH125" s="8">
        <v>0</v>
      </c>
      <c r="BI125" s="8">
        <v>0</v>
      </c>
      <c r="BJ125" s="8">
        <v>0</v>
      </c>
      <c r="BK125" s="8">
        <v>0</v>
      </c>
      <c r="BL125" s="8">
        <v>2.7E-2</v>
      </c>
    </row>
    <row r="126" spans="2:64">
      <c r="B126" s="5" t="s">
        <v>91</v>
      </c>
      <c r="C126" s="7" t="s">
        <v>35</v>
      </c>
      <c r="D126" s="8" t="s">
        <v>225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3.4000000000000002E-2</v>
      </c>
      <c r="Q126" s="8">
        <v>0</v>
      </c>
      <c r="R126" s="8">
        <v>0</v>
      </c>
      <c r="S126" s="8">
        <v>0</v>
      </c>
      <c r="T126" s="8">
        <v>0</v>
      </c>
      <c r="U126" s="8">
        <v>0</v>
      </c>
      <c r="V126" s="8">
        <v>0</v>
      </c>
      <c r="W126" s="8">
        <v>0</v>
      </c>
      <c r="X126" s="8">
        <v>0</v>
      </c>
      <c r="Y126" s="8">
        <v>0</v>
      </c>
      <c r="Z126" s="8">
        <v>0</v>
      </c>
      <c r="AA126" s="8">
        <v>0</v>
      </c>
      <c r="AB126" s="8">
        <v>3.4000000000000002E-2</v>
      </c>
      <c r="AC126" s="8">
        <v>0</v>
      </c>
      <c r="AD126" s="8">
        <v>0</v>
      </c>
      <c r="AE126" s="8">
        <v>0</v>
      </c>
      <c r="AF126" s="8">
        <v>0</v>
      </c>
      <c r="AG126" s="8">
        <v>0</v>
      </c>
      <c r="AH126" s="8">
        <v>0</v>
      </c>
      <c r="AI126" s="8">
        <v>0</v>
      </c>
      <c r="AJ126" s="8">
        <v>0</v>
      </c>
      <c r="AK126" s="8">
        <v>0</v>
      </c>
      <c r="AL126" s="8">
        <v>0</v>
      </c>
      <c r="AM126" s="8">
        <v>0</v>
      </c>
      <c r="AN126" s="8">
        <v>3.4000000000000002E-2</v>
      </c>
      <c r="AO126" s="8">
        <v>0</v>
      </c>
      <c r="AP126" s="8">
        <v>0</v>
      </c>
      <c r="AQ126" s="8">
        <v>0</v>
      </c>
      <c r="AR126" s="8">
        <v>0</v>
      </c>
      <c r="AS126" s="8">
        <v>0</v>
      </c>
      <c r="AT126" s="8">
        <v>0</v>
      </c>
      <c r="AU126" s="8">
        <v>0</v>
      </c>
      <c r="AV126" s="8">
        <v>0</v>
      </c>
      <c r="AW126" s="8">
        <v>0</v>
      </c>
      <c r="AX126" s="8">
        <v>0</v>
      </c>
      <c r="AY126" s="8">
        <v>0</v>
      </c>
      <c r="AZ126" s="8">
        <v>3.4000000000000002E-2</v>
      </c>
      <c r="BA126" s="8">
        <v>0</v>
      </c>
      <c r="BB126" s="8">
        <v>0</v>
      </c>
      <c r="BC126" s="8">
        <v>0</v>
      </c>
      <c r="BD126" s="8">
        <v>0</v>
      </c>
      <c r="BE126" s="8">
        <v>0</v>
      </c>
      <c r="BF126" s="8">
        <v>0</v>
      </c>
      <c r="BG126" s="8">
        <v>0</v>
      </c>
      <c r="BH126" s="8">
        <v>0</v>
      </c>
      <c r="BI126" s="8">
        <v>0</v>
      </c>
      <c r="BJ126" s="8">
        <v>0</v>
      </c>
      <c r="BK126" s="8">
        <v>0</v>
      </c>
      <c r="BL126" s="8">
        <v>3.4000000000000002E-2</v>
      </c>
    </row>
    <row r="127" spans="2:64">
      <c r="B127" s="5" t="s">
        <v>105</v>
      </c>
      <c r="C127" s="7" t="s">
        <v>35</v>
      </c>
      <c r="D127" s="8" t="s">
        <v>226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7.4999999999999997E-2</v>
      </c>
      <c r="Q127" s="8">
        <v>0</v>
      </c>
      <c r="R127" s="8">
        <v>0</v>
      </c>
      <c r="S127" s="8">
        <v>0</v>
      </c>
      <c r="T127" s="8">
        <v>0</v>
      </c>
      <c r="U127" s="8">
        <v>0</v>
      </c>
      <c r="V127" s="8">
        <v>0</v>
      </c>
      <c r="W127" s="8">
        <v>0</v>
      </c>
      <c r="X127" s="8">
        <v>0</v>
      </c>
      <c r="Y127" s="8">
        <v>0</v>
      </c>
      <c r="Z127" s="8">
        <v>0</v>
      </c>
      <c r="AA127" s="8">
        <v>0</v>
      </c>
      <c r="AB127" s="8">
        <v>7.4999999999999997E-2</v>
      </c>
      <c r="AC127" s="8">
        <v>0</v>
      </c>
      <c r="AD127" s="8">
        <v>0</v>
      </c>
      <c r="AE127" s="8">
        <v>0</v>
      </c>
      <c r="AF127" s="8">
        <v>0</v>
      </c>
      <c r="AG127" s="8">
        <v>0</v>
      </c>
      <c r="AH127" s="8">
        <v>0</v>
      </c>
      <c r="AI127" s="8">
        <v>0</v>
      </c>
      <c r="AJ127" s="8">
        <v>0</v>
      </c>
      <c r="AK127" s="8">
        <v>0</v>
      </c>
      <c r="AL127" s="8">
        <v>0</v>
      </c>
      <c r="AM127" s="8">
        <v>0</v>
      </c>
      <c r="AN127" s="8">
        <v>7.4999999999999997E-2</v>
      </c>
      <c r="AO127" s="8">
        <v>0</v>
      </c>
      <c r="AP127" s="8">
        <v>0</v>
      </c>
      <c r="AQ127" s="8">
        <v>0</v>
      </c>
      <c r="AR127" s="8">
        <v>0</v>
      </c>
      <c r="AS127" s="8">
        <v>0</v>
      </c>
      <c r="AT127" s="8">
        <v>0</v>
      </c>
      <c r="AU127" s="8">
        <v>0</v>
      </c>
      <c r="AV127" s="8">
        <v>0</v>
      </c>
      <c r="AW127" s="8">
        <v>0</v>
      </c>
      <c r="AX127" s="8">
        <v>0</v>
      </c>
      <c r="AY127" s="8">
        <v>0</v>
      </c>
      <c r="AZ127" s="8">
        <v>7.4999999999999997E-2</v>
      </c>
      <c r="BA127" s="8">
        <v>0</v>
      </c>
      <c r="BB127" s="8">
        <v>0</v>
      </c>
      <c r="BC127" s="8">
        <v>0</v>
      </c>
      <c r="BD127" s="8">
        <v>0</v>
      </c>
      <c r="BE127" s="8">
        <v>0</v>
      </c>
      <c r="BF127" s="8">
        <v>0</v>
      </c>
      <c r="BG127" s="8">
        <v>0</v>
      </c>
      <c r="BH127" s="8">
        <v>0</v>
      </c>
      <c r="BI127" s="8">
        <v>0</v>
      </c>
      <c r="BJ127" s="8">
        <v>0</v>
      </c>
      <c r="BK127" s="8">
        <v>0</v>
      </c>
      <c r="BL127" s="8">
        <v>7.4999999999999997E-2</v>
      </c>
    </row>
    <row r="128" spans="2:64">
      <c r="B128" s="5" t="s">
        <v>99</v>
      </c>
      <c r="C128" s="7" t="s">
        <v>35</v>
      </c>
      <c r="D128" s="8" t="s">
        <v>227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0.01</v>
      </c>
      <c r="Q128" s="8">
        <v>0</v>
      </c>
      <c r="R128" s="8">
        <v>0</v>
      </c>
      <c r="S128" s="8">
        <v>0</v>
      </c>
      <c r="T128" s="8">
        <v>0</v>
      </c>
      <c r="U128" s="8">
        <v>0</v>
      </c>
      <c r="V128" s="8">
        <v>0</v>
      </c>
      <c r="W128" s="8">
        <v>0</v>
      </c>
      <c r="X128" s="8">
        <v>0</v>
      </c>
      <c r="Y128" s="8">
        <v>0</v>
      </c>
      <c r="Z128" s="8">
        <v>0</v>
      </c>
      <c r="AA128" s="8">
        <v>0</v>
      </c>
      <c r="AB128" s="8">
        <v>0.01</v>
      </c>
      <c r="AC128" s="8">
        <v>0</v>
      </c>
      <c r="AD128" s="8">
        <v>0</v>
      </c>
      <c r="AE128" s="8">
        <v>0</v>
      </c>
      <c r="AF128" s="8">
        <v>0</v>
      </c>
      <c r="AG128" s="8">
        <v>0</v>
      </c>
      <c r="AH128" s="8">
        <v>0</v>
      </c>
      <c r="AI128" s="8">
        <v>0</v>
      </c>
      <c r="AJ128" s="8">
        <v>0</v>
      </c>
      <c r="AK128" s="8">
        <v>0</v>
      </c>
      <c r="AL128" s="8">
        <v>0</v>
      </c>
      <c r="AM128" s="8">
        <v>0</v>
      </c>
      <c r="AN128" s="8">
        <v>0.01</v>
      </c>
      <c r="AO128" s="8">
        <v>0</v>
      </c>
      <c r="AP128" s="8">
        <v>0</v>
      </c>
      <c r="AQ128" s="8">
        <v>0</v>
      </c>
      <c r="AR128" s="8">
        <v>0</v>
      </c>
      <c r="AS128" s="8">
        <v>0</v>
      </c>
      <c r="AT128" s="8">
        <v>0</v>
      </c>
      <c r="AU128" s="8">
        <v>0</v>
      </c>
      <c r="AV128" s="8">
        <v>0</v>
      </c>
      <c r="AW128" s="8">
        <v>0</v>
      </c>
      <c r="AX128" s="8">
        <v>0</v>
      </c>
      <c r="AY128" s="8">
        <v>0</v>
      </c>
      <c r="AZ128" s="8">
        <v>0.01</v>
      </c>
      <c r="BA128" s="8">
        <v>0</v>
      </c>
      <c r="BB128" s="8">
        <v>0</v>
      </c>
      <c r="BC128" s="8">
        <v>0</v>
      </c>
      <c r="BD128" s="8">
        <v>0</v>
      </c>
      <c r="BE128" s="8">
        <v>0</v>
      </c>
      <c r="BF128" s="8">
        <v>0</v>
      </c>
      <c r="BG128" s="8">
        <v>0</v>
      </c>
      <c r="BH128" s="8">
        <v>0</v>
      </c>
      <c r="BI128" s="8">
        <v>0</v>
      </c>
      <c r="BJ128" s="8">
        <v>0</v>
      </c>
      <c r="BK128" s="8">
        <v>0</v>
      </c>
      <c r="BL128" s="8">
        <v>0.01</v>
      </c>
    </row>
    <row r="129" spans="2:64">
      <c r="B129" s="5" t="s">
        <v>101</v>
      </c>
      <c r="C129" s="7" t="s">
        <v>35</v>
      </c>
      <c r="D129" s="8" t="s">
        <v>161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>
        <v>0</v>
      </c>
      <c r="S129" s="8">
        <v>0</v>
      </c>
      <c r="T129" s="8">
        <v>0</v>
      </c>
      <c r="U129" s="8">
        <v>0</v>
      </c>
      <c r="V129" s="8">
        <v>0</v>
      </c>
      <c r="W129" s="8">
        <v>0</v>
      </c>
      <c r="X129" s="8">
        <v>0</v>
      </c>
      <c r="Y129" s="8">
        <v>0</v>
      </c>
      <c r="Z129" s="8">
        <v>0</v>
      </c>
      <c r="AA129" s="8">
        <v>0</v>
      </c>
      <c r="AB129" s="8">
        <v>0</v>
      </c>
      <c r="AC129" s="8">
        <v>0</v>
      </c>
      <c r="AD129" s="8">
        <v>0</v>
      </c>
      <c r="AE129" s="8">
        <v>0</v>
      </c>
      <c r="AF129" s="8">
        <v>0</v>
      </c>
      <c r="AG129" s="8">
        <v>0</v>
      </c>
      <c r="AH129" s="8">
        <v>0</v>
      </c>
      <c r="AI129" s="8">
        <v>0</v>
      </c>
      <c r="AJ129" s="8">
        <v>0</v>
      </c>
      <c r="AK129" s="8">
        <v>0</v>
      </c>
      <c r="AL129" s="8">
        <v>0</v>
      </c>
      <c r="AM129" s="8">
        <v>0</v>
      </c>
      <c r="AN129" s="8">
        <v>0</v>
      </c>
      <c r="AO129" s="8">
        <v>0</v>
      </c>
      <c r="AP129" s="8">
        <v>0</v>
      </c>
      <c r="AQ129" s="8">
        <v>0</v>
      </c>
      <c r="AR129" s="8">
        <v>0</v>
      </c>
      <c r="AS129" s="8">
        <v>0</v>
      </c>
      <c r="AT129" s="8">
        <v>0</v>
      </c>
      <c r="AU129" s="8">
        <v>0</v>
      </c>
      <c r="AV129" s="8">
        <v>0</v>
      </c>
      <c r="AW129" s="8">
        <v>0</v>
      </c>
      <c r="AX129" s="8">
        <v>0</v>
      </c>
      <c r="AY129" s="8">
        <v>0</v>
      </c>
      <c r="AZ129" s="8">
        <v>0</v>
      </c>
      <c r="BA129" s="8">
        <v>0</v>
      </c>
      <c r="BB129" s="8">
        <v>0</v>
      </c>
      <c r="BC129" s="8">
        <v>0</v>
      </c>
      <c r="BD129" s="8">
        <v>0</v>
      </c>
      <c r="BE129" s="8">
        <v>0</v>
      </c>
      <c r="BF129" s="8">
        <v>0</v>
      </c>
      <c r="BG129" s="8">
        <v>0</v>
      </c>
      <c r="BH129" s="8">
        <v>0</v>
      </c>
      <c r="BI129" s="8">
        <v>0</v>
      </c>
      <c r="BJ129" s="8">
        <v>0</v>
      </c>
      <c r="BK129" s="8">
        <v>0</v>
      </c>
      <c r="BL129" s="8">
        <v>0</v>
      </c>
    </row>
    <row r="130" spans="2:64">
      <c r="B130" s="5" t="s">
        <v>228</v>
      </c>
      <c r="C130" s="7" t="s">
        <v>35</v>
      </c>
      <c r="D130" s="8" t="s">
        <v>161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  <c r="S130" s="8">
        <v>0</v>
      </c>
      <c r="T130" s="8">
        <v>0</v>
      </c>
      <c r="U130" s="8">
        <v>0</v>
      </c>
      <c r="V130" s="8">
        <v>0</v>
      </c>
      <c r="W130" s="8">
        <v>0</v>
      </c>
      <c r="X130" s="8">
        <v>0</v>
      </c>
      <c r="Y130" s="8">
        <v>0</v>
      </c>
      <c r="Z130" s="8">
        <v>0</v>
      </c>
      <c r="AA130" s="8">
        <v>0</v>
      </c>
      <c r="AB130" s="8">
        <v>0</v>
      </c>
      <c r="AC130" s="8">
        <v>0</v>
      </c>
      <c r="AD130" s="8">
        <v>0</v>
      </c>
      <c r="AE130" s="8">
        <v>0</v>
      </c>
      <c r="AF130" s="8">
        <v>0</v>
      </c>
      <c r="AG130" s="8">
        <v>0</v>
      </c>
      <c r="AH130" s="8">
        <v>0</v>
      </c>
      <c r="AI130" s="8">
        <v>0</v>
      </c>
      <c r="AJ130" s="8">
        <v>0</v>
      </c>
      <c r="AK130" s="8">
        <v>0</v>
      </c>
      <c r="AL130" s="8">
        <v>0</v>
      </c>
      <c r="AM130" s="8">
        <v>0</v>
      </c>
      <c r="AN130" s="8">
        <v>0</v>
      </c>
      <c r="AO130" s="8">
        <v>0</v>
      </c>
      <c r="AP130" s="8">
        <v>0</v>
      </c>
      <c r="AQ130" s="8">
        <v>0</v>
      </c>
      <c r="AR130" s="8">
        <v>0</v>
      </c>
      <c r="AS130" s="8">
        <v>0</v>
      </c>
      <c r="AT130" s="8">
        <v>0</v>
      </c>
      <c r="AU130" s="8">
        <v>0</v>
      </c>
      <c r="AV130" s="8">
        <v>0</v>
      </c>
      <c r="AW130" s="8">
        <v>0</v>
      </c>
      <c r="AX130" s="8">
        <v>0</v>
      </c>
      <c r="AY130" s="8">
        <v>0</v>
      </c>
      <c r="AZ130" s="8">
        <v>0</v>
      </c>
      <c r="BA130" s="8">
        <v>0</v>
      </c>
      <c r="BB130" s="8">
        <v>0</v>
      </c>
      <c r="BC130" s="8">
        <v>0</v>
      </c>
      <c r="BD130" s="8">
        <v>0</v>
      </c>
      <c r="BE130" s="8">
        <v>0</v>
      </c>
      <c r="BF130" s="8">
        <v>0</v>
      </c>
      <c r="BG130" s="8">
        <v>0</v>
      </c>
      <c r="BH130" s="8">
        <v>0</v>
      </c>
      <c r="BI130" s="8">
        <v>0</v>
      </c>
      <c r="BJ130" s="8">
        <v>0</v>
      </c>
      <c r="BK130" s="8">
        <v>0</v>
      </c>
      <c r="BL130" s="8">
        <v>0</v>
      </c>
    </row>
    <row r="131" spans="2:64">
      <c r="B131" s="5" t="s">
        <v>229</v>
      </c>
      <c r="C131" s="7" t="s">
        <v>35</v>
      </c>
      <c r="D131" s="8" t="s">
        <v>161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>
        <v>0</v>
      </c>
      <c r="S131" s="8">
        <v>0</v>
      </c>
      <c r="T131" s="8">
        <v>0</v>
      </c>
      <c r="U131" s="8">
        <v>0</v>
      </c>
      <c r="V131" s="8">
        <v>0</v>
      </c>
      <c r="W131" s="8">
        <v>0</v>
      </c>
      <c r="X131" s="8">
        <v>0</v>
      </c>
      <c r="Y131" s="8">
        <v>0</v>
      </c>
      <c r="Z131" s="8">
        <v>0</v>
      </c>
      <c r="AA131" s="8">
        <v>0</v>
      </c>
      <c r="AB131" s="8">
        <v>0</v>
      </c>
      <c r="AC131" s="8">
        <v>0</v>
      </c>
      <c r="AD131" s="8">
        <v>0</v>
      </c>
      <c r="AE131" s="8">
        <v>0</v>
      </c>
      <c r="AF131" s="8">
        <v>0</v>
      </c>
      <c r="AG131" s="8">
        <v>0</v>
      </c>
      <c r="AH131" s="8">
        <v>0</v>
      </c>
      <c r="AI131" s="8">
        <v>0</v>
      </c>
      <c r="AJ131" s="8">
        <v>0</v>
      </c>
      <c r="AK131" s="8">
        <v>0</v>
      </c>
      <c r="AL131" s="8">
        <v>0</v>
      </c>
      <c r="AM131" s="8">
        <v>0</v>
      </c>
      <c r="AN131" s="8">
        <v>0</v>
      </c>
      <c r="AO131" s="8">
        <v>0</v>
      </c>
      <c r="AP131" s="8">
        <v>0</v>
      </c>
      <c r="AQ131" s="8">
        <v>0</v>
      </c>
      <c r="AR131" s="8">
        <v>0</v>
      </c>
      <c r="AS131" s="8">
        <v>0</v>
      </c>
      <c r="AT131" s="8">
        <v>0</v>
      </c>
      <c r="AU131" s="8">
        <v>0</v>
      </c>
      <c r="AV131" s="8">
        <v>0</v>
      </c>
      <c r="AW131" s="8">
        <v>0</v>
      </c>
      <c r="AX131" s="8">
        <v>0</v>
      </c>
      <c r="AY131" s="8">
        <v>0</v>
      </c>
      <c r="AZ131" s="8">
        <v>0</v>
      </c>
      <c r="BA131" s="8">
        <v>0</v>
      </c>
      <c r="BB131" s="8">
        <v>0</v>
      </c>
      <c r="BC131" s="8">
        <v>0</v>
      </c>
      <c r="BD131" s="8">
        <v>0</v>
      </c>
      <c r="BE131" s="8">
        <v>0</v>
      </c>
      <c r="BF131" s="8">
        <v>0</v>
      </c>
      <c r="BG131" s="8">
        <v>0</v>
      </c>
      <c r="BH131" s="8">
        <v>0</v>
      </c>
      <c r="BI131" s="8">
        <v>0</v>
      </c>
      <c r="BJ131" s="8">
        <v>0</v>
      </c>
      <c r="BK131" s="8">
        <v>0</v>
      </c>
      <c r="BL131" s="8">
        <v>0</v>
      </c>
    </row>
  </sheetData>
  <phoneticPr fontId="10" type="noConversion"/>
  <pageMargins left="0.75" right="0.75" top="1" bottom="1" header="0.5" footer="0.5"/>
  <ignoredErrors>
    <ignoredError sqref="E36:BL96 E98:BL131 E97:J97 L97:BL97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J15"/>
  <sheetViews>
    <sheetView showGridLines="0" zoomScale="115" zoomScaleNormal="115" workbookViewId="0">
      <selection activeCell="F13" sqref="F13"/>
    </sheetView>
  </sheetViews>
  <sheetFormatPr defaultRowHeight="17"/>
  <cols>
    <col min="1" max="1" width="3" customWidth="1"/>
    <col min="2" max="2" width="22" customWidth="1"/>
    <col min="3" max="10" width="12" customWidth="1"/>
  </cols>
  <sheetData>
    <row r="1" spans="2:10" ht="21">
      <c r="B1" s="1" t="s">
        <v>230</v>
      </c>
    </row>
    <row r="2" spans="2:10">
      <c r="B2" s="2" t="s">
        <v>231</v>
      </c>
    </row>
    <row r="3" spans="2:10">
      <c r="B3" s="3" t="s">
        <v>30</v>
      </c>
      <c r="C3" s="3" t="s">
        <v>232</v>
      </c>
      <c r="F3" s="18">
        <f>'02_가정'!F6</f>
        <v>2026</v>
      </c>
      <c r="G3" s="18">
        <f>'02_가정'!G6</f>
        <v>2027</v>
      </c>
      <c r="H3" s="18">
        <f>'02_가정'!H6</f>
        <v>2028</v>
      </c>
      <c r="I3" s="18">
        <f>'02_가정'!I6</f>
        <v>2029</v>
      </c>
      <c r="J3" s="18">
        <f>'02_가정'!J6</f>
        <v>2030</v>
      </c>
    </row>
    <row r="4" spans="2:10">
      <c r="B4" s="5" t="s">
        <v>233</v>
      </c>
      <c r="C4" s="10">
        <v>9967265</v>
      </c>
    </row>
    <row r="5" spans="2:10">
      <c r="B5" s="5" t="s">
        <v>118</v>
      </c>
      <c r="C5" s="8">
        <f>'02_가정'!$F$21</f>
        <v>4.4999999999999998E-2</v>
      </c>
    </row>
    <row r="6" spans="2:10">
      <c r="B6" s="5" t="s">
        <v>234</v>
      </c>
      <c r="C6" s="7" t="s">
        <v>47</v>
      </c>
      <c r="F6" s="10">
        <f>$C$4*$C$5</f>
        <v>448526.92499999999</v>
      </c>
      <c r="G6" s="10">
        <f>($C$4-F6)*$C$5</f>
        <v>428343.21337499993</v>
      </c>
      <c r="H6" s="10">
        <f>($C$4-F6-G6)*$C$5</f>
        <v>409067.76877312496</v>
      </c>
      <c r="I6" s="10">
        <f>($C$4-F6-G6-H6)*$C$5</f>
        <v>390659.71917833429</v>
      </c>
      <c r="J6" s="10">
        <f>($C$4-F6-G6-H6-I6)*$C$5</f>
        <v>373080.03181530925</v>
      </c>
    </row>
    <row r="7" spans="2:10">
      <c r="B7" s="5" t="s">
        <v>235</v>
      </c>
      <c r="C7" s="7" t="s">
        <v>47</v>
      </c>
      <c r="F7" s="10">
        <v>2050000</v>
      </c>
      <c r="G7" s="10">
        <v>2300000</v>
      </c>
      <c r="H7" s="10">
        <v>2100000</v>
      </c>
      <c r="I7" s="10">
        <v>1750000</v>
      </c>
      <c r="J7" s="10">
        <v>1450000</v>
      </c>
    </row>
    <row r="8" spans="2:10">
      <c r="B8" s="5" t="s">
        <v>120</v>
      </c>
      <c r="C8" s="11">
        <f>'02_가정'!$F$22</f>
        <v>15</v>
      </c>
    </row>
    <row r="9" spans="2:10">
      <c r="B9" s="5" t="s">
        <v>236</v>
      </c>
      <c r="C9" s="7" t="s">
        <v>47</v>
      </c>
      <c r="F9" s="10">
        <f>SUM($F$7:F7)/$C$8</f>
        <v>136666.66666666666</v>
      </c>
      <c r="G9" s="10">
        <f>SUM($F$7:G7)/$C$8</f>
        <v>290000</v>
      </c>
      <c r="H9" s="10">
        <f>SUM($F$7:H7)/$C$8</f>
        <v>430000</v>
      </c>
      <c r="I9" s="10">
        <f>SUM($F$7:I7)/$C$8</f>
        <v>546666.66666666663</v>
      </c>
      <c r="J9" s="10">
        <f>SUM($F$7:J7)/$C$8</f>
        <v>643333.33333333337</v>
      </c>
    </row>
    <row r="10" spans="2:10">
      <c r="B10" s="5" t="s">
        <v>237</v>
      </c>
      <c r="C10" s="7" t="s">
        <v>47</v>
      </c>
      <c r="F10" s="10">
        <v>383377</v>
      </c>
      <c r="G10" s="10">
        <v>383377</v>
      </c>
      <c r="H10" s="10">
        <v>383377</v>
      </c>
      <c r="I10" s="10">
        <v>383377</v>
      </c>
      <c r="J10" s="10">
        <v>383377</v>
      </c>
    </row>
    <row r="11" spans="2:10">
      <c r="B11" s="5" t="s">
        <v>238</v>
      </c>
      <c r="C11" s="7" t="s">
        <v>47</v>
      </c>
      <c r="F11" s="10">
        <v>100199</v>
      </c>
      <c r="G11" s="10">
        <v>100199</v>
      </c>
      <c r="H11" s="10">
        <v>100199</v>
      </c>
      <c r="I11" s="10">
        <v>100199</v>
      </c>
      <c r="J11" s="10">
        <v>100199</v>
      </c>
    </row>
    <row r="12" spans="2:10">
      <c r="B12" s="24" t="s">
        <v>239</v>
      </c>
      <c r="C12" s="15" t="s">
        <v>47</v>
      </c>
      <c r="F12" s="25">
        <f>F6+F9+F10+F11</f>
        <v>1068769.5916666668</v>
      </c>
      <c r="G12" s="25">
        <f>G6+G9+G10+G11</f>
        <v>1201919.2133749998</v>
      </c>
      <c r="H12" s="25">
        <f>H6+H9+H10+H11</f>
        <v>1322643.768773125</v>
      </c>
      <c r="I12" s="25">
        <f>I6+I9+I10+I11</f>
        <v>1420902.3858450009</v>
      </c>
      <c r="J12" s="25">
        <f>J6+J9+J10+J11</f>
        <v>1499989.3651486426</v>
      </c>
    </row>
    <row r="13" spans="2:10">
      <c r="B13" s="24" t="s">
        <v>240</v>
      </c>
      <c r="C13" s="15" t="s">
        <v>47</v>
      </c>
      <c r="F13" s="25">
        <f>F7</f>
        <v>2050000</v>
      </c>
      <c r="G13" s="25">
        <f>G7</f>
        <v>2300000</v>
      </c>
      <c r="H13" s="25">
        <f>H7</f>
        <v>2100000</v>
      </c>
      <c r="I13" s="25">
        <f>I7</f>
        <v>1750000</v>
      </c>
      <c r="J13" s="25">
        <f>J7</f>
        <v>1450000</v>
      </c>
    </row>
    <row r="15" spans="2:10">
      <c r="B15" s="2" t="s">
        <v>241</v>
      </c>
    </row>
  </sheetData>
  <phoneticPr fontId="10" type="noConversion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J14"/>
  <sheetViews>
    <sheetView showGridLines="0" workbookViewId="0">
      <selection activeCell="H11" sqref="H11"/>
    </sheetView>
  </sheetViews>
  <sheetFormatPr defaultRowHeight="17"/>
  <cols>
    <col min="1" max="1" width="3" customWidth="1"/>
    <col min="2" max="2" width="18" customWidth="1"/>
    <col min="3" max="3" width="10" customWidth="1"/>
    <col min="4" max="10" width="12" customWidth="1"/>
  </cols>
  <sheetData>
    <row r="1" spans="2:10" ht="21">
      <c r="B1" s="1" t="s">
        <v>107</v>
      </c>
    </row>
    <row r="2" spans="2:10">
      <c r="B2" s="2" t="s">
        <v>242</v>
      </c>
    </row>
    <row r="3" spans="2:10">
      <c r="B3" s="3" t="s">
        <v>30</v>
      </c>
      <c r="C3" s="3" t="s">
        <v>243</v>
      </c>
      <c r="E3" s="18">
        <f>'02_가정'!$C$4</f>
        <v>2025</v>
      </c>
      <c r="F3" s="18">
        <f>'02_가정'!F6</f>
        <v>2026</v>
      </c>
      <c r="G3" s="18">
        <f>'02_가정'!G6</f>
        <v>2027</v>
      </c>
      <c r="H3" s="18">
        <f>'02_가정'!H6</f>
        <v>2028</v>
      </c>
      <c r="I3" s="18">
        <f>'02_가정'!I6</f>
        <v>2029</v>
      </c>
      <c r="J3" s="18">
        <f>'02_가정'!J6</f>
        <v>2030</v>
      </c>
    </row>
    <row r="4" spans="2:10">
      <c r="B4" s="5" t="s">
        <v>68</v>
      </c>
      <c r="C4" s="7" t="s">
        <v>47</v>
      </c>
      <c r="E4" s="10">
        <f>'(월간) 추정손익'!F4</f>
        <v>26702901</v>
      </c>
      <c r="F4" s="10">
        <f>'(월간) 추정손익'!G4</f>
        <v>26865058.136804916</v>
      </c>
      <c r="G4" s="10">
        <f>'(월간) 추정손익'!H4</f>
        <v>28656254.778436549</v>
      </c>
      <c r="H4" s="10">
        <f>'(월간) 추정손익'!I4</f>
        <v>28747551.660540909</v>
      </c>
      <c r="I4" s="10">
        <f>'(월간) 추정손익'!J4</f>
        <v>28859205.126592517</v>
      </c>
      <c r="J4" s="10">
        <f>'(월간) 추정손익'!K4</f>
        <v>28993716.870432876</v>
      </c>
    </row>
    <row r="5" spans="2:10">
      <c r="B5" s="5" t="s">
        <v>75</v>
      </c>
      <c r="C5" s="7" t="s">
        <v>47</v>
      </c>
      <c r="E5" s="10">
        <f>'(월간) 추정손익'!F5</f>
        <v>21252441</v>
      </c>
      <c r="F5" s="10">
        <f>'(월간) 추정손익'!G5</f>
        <v>21493125.9859984</v>
      </c>
      <c r="G5" s="10">
        <f>'(월간) 추정손익'!H5</f>
        <v>22804748.91111844</v>
      </c>
      <c r="H5" s="10">
        <f>'(월간) 추정손익'!I5</f>
        <v>22908537.85034975</v>
      </c>
      <c r="I5" s="10">
        <f>'(월간) 추정손익'!J5</f>
        <v>23030861.787975885</v>
      </c>
      <c r="J5" s="10">
        <f>'(월간) 추정손익'!K5</f>
        <v>23174095.164233349</v>
      </c>
    </row>
    <row r="6" spans="2:10">
      <c r="B6" s="5" t="s">
        <v>244</v>
      </c>
      <c r="C6" s="11">
        <f>'02_가정'!$F$16</f>
        <v>42</v>
      </c>
      <c r="E6" s="10">
        <f t="shared" ref="E6:J6" si="0">E4*$C$6/365</f>
        <v>3072662.5808219179</v>
      </c>
      <c r="F6" s="10">
        <f t="shared" si="0"/>
        <v>3091321.758207689</v>
      </c>
      <c r="G6" s="10">
        <f t="shared" si="0"/>
        <v>3297432.056696808</v>
      </c>
      <c r="H6" s="10">
        <f t="shared" si="0"/>
        <v>3307937.4513499131</v>
      </c>
      <c r="I6" s="10">
        <f t="shared" si="0"/>
        <v>3320785.2474435223</v>
      </c>
      <c r="J6" s="10">
        <f t="shared" si="0"/>
        <v>3336263.3111183038</v>
      </c>
    </row>
    <row r="7" spans="2:10">
      <c r="B7" s="5" t="s">
        <v>245</v>
      </c>
      <c r="C7" s="11">
        <f>'02_가정'!$F$17</f>
        <v>133</v>
      </c>
      <c r="E7" s="10">
        <f t="shared" ref="E7:J7" si="1">E5*$C$7/365</f>
        <v>7744040.1452054791</v>
      </c>
      <c r="F7" s="10">
        <f t="shared" si="1"/>
        <v>7831741.7976377737</v>
      </c>
      <c r="G7" s="10">
        <f t="shared" si="1"/>
        <v>8309675.6306267185</v>
      </c>
      <c r="H7" s="10">
        <f t="shared" si="1"/>
        <v>8347494.6139630591</v>
      </c>
      <c r="I7" s="10">
        <f t="shared" si="1"/>
        <v>8392067.44602957</v>
      </c>
      <c r="J7" s="10">
        <f t="shared" si="1"/>
        <v>8444259.3338165358</v>
      </c>
    </row>
    <row r="8" spans="2:10">
      <c r="B8" s="5" t="s">
        <v>246</v>
      </c>
      <c r="C8" s="11">
        <f>'02_가정'!$F$19</f>
        <v>90</v>
      </c>
      <c r="E8" s="10">
        <f t="shared" ref="E8:J8" si="2">E4*$C$8/365</f>
        <v>6584276.9589041099</v>
      </c>
      <c r="F8" s="10">
        <f t="shared" si="2"/>
        <v>6624260.9104450475</v>
      </c>
      <c r="G8" s="10">
        <f t="shared" si="2"/>
        <v>7065925.8357788753</v>
      </c>
      <c r="H8" s="10">
        <f t="shared" si="2"/>
        <v>7088437.3957498129</v>
      </c>
      <c r="I8" s="10">
        <f t="shared" si="2"/>
        <v>7115968.3873789776</v>
      </c>
      <c r="J8" s="10">
        <f t="shared" si="2"/>
        <v>7149135.6666820785</v>
      </c>
    </row>
    <row r="9" spans="2:10">
      <c r="B9" s="5" t="s">
        <v>247</v>
      </c>
      <c r="C9" s="11">
        <f>'02_가정'!$F$18</f>
        <v>37</v>
      </c>
      <c r="E9" s="10">
        <f t="shared" ref="E9:J9" si="3">E5*$C$9/365</f>
        <v>2154357.0328767123</v>
      </c>
      <c r="F9" s="10">
        <f t="shared" si="3"/>
        <v>2178755.2369368239</v>
      </c>
      <c r="G9" s="10">
        <f t="shared" si="3"/>
        <v>2311714.2731818692</v>
      </c>
      <c r="H9" s="10">
        <f t="shared" si="3"/>
        <v>2322235.3437340846</v>
      </c>
      <c r="I9" s="10">
        <f t="shared" si="3"/>
        <v>2334635.3045345419</v>
      </c>
      <c r="J9" s="10">
        <f t="shared" si="3"/>
        <v>2349154.8522647503</v>
      </c>
    </row>
    <row r="10" spans="2:10">
      <c r="B10" s="5" t="s">
        <v>248</v>
      </c>
      <c r="C10" s="11">
        <f>'02_가정'!$F$20</f>
        <v>218</v>
      </c>
      <c r="E10" s="10">
        <f t="shared" ref="E10:J10" si="4">E4*$C$10/365</f>
        <v>15948581.967123287</v>
      </c>
      <c r="F10" s="10">
        <f t="shared" si="4"/>
        <v>16045431.983078005</v>
      </c>
      <c r="G10" s="10">
        <f t="shared" si="4"/>
        <v>17115242.579997718</v>
      </c>
      <c r="H10" s="10">
        <f t="shared" si="4"/>
        <v>17169770.580816213</v>
      </c>
      <c r="I10" s="10">
        <f t="shared" si="4"/>
        <v>17236456.760540187</v>
      </c>
      <c r="J10" s="10">
        <f t="shared" si="4"/>
        <v>17316795.281518813</v>
      </c>
    </row>
    <row r="11" spans="2:10">
      <c r="B11" s="24" t="s">
        <v>249</v>
      </c>
      <c r="C11" s="15" t="s">
        <v>47</v>
      </c>
      <c r="E11" s="25">
        <f t="shared" ref="E11:J11" si="5">E6+E7+E8-E9-E10</f>
        <v>-701959.31506848894</v>
      </c>
      <c r="F11" s="25">
        <f t="shared" si="5"/>
        <v>-676862.753724318</v>
      </c>
      <c r="G11" s="25">
        <f t="shared" si="5"/>
        <v>-753923.33007718436</v>
      </c>
      <c r="H11" s="25">
        <f t="shared" si="5"/>
        <v>-748136.46348751336</v>
      </c>
      <c r="I11" s="25">
        <f t="shared" si="5"/>
        <v>-742270.98422265984</v>
      </c>
      <c r="J11" s="25">
        <f t="shared" si="5"/>
        <v>-736291.82216664404</v>
      </c>
    </row>
    <row r="12" spans="2:10">
      <c r="B12" s="5" t="s">
        <v>250</v>
      </c>
      <c r="C12" s="7" t="s">
        <v>47</v>
      </c>
      <c r="F12" s="10">
        <f>F11-E11</f>
        <v>25096.561344170943</v>
      </c>
      <c r="G12" s="10">
        <f>G11-F11</f>
        <v>-77060.576352866367</v>
      </c>
      <c r="H12" s="10">
        <f>H11-G11</f>
        <v>5786.8665896710008</v>
      </c>
      <c r="I12" s="10">
        <f>I11-H11</f>
        <v>5865.4792648535222</v>
      </c>
      <c r="J12" s="10">
        <f>J11-I11</f>
        <v>5979.1620560158044</v>
      </c>
    </row>
    <row r="14" spans="2:10">
      <c r="B14" s="2" t="s">
        <v>251</v>
      </c>
    </row>
  </sheetData>
  <phoneticPr fontId="10" type="noConversion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E26"/>
  <sheetViews>
    <sheetView showGridLines="0" workbookViewId="0"/>
  </sheetViews>
  <sheetFormatPr defaultRowHeight="17"/>
  <cols>
    <col min="1" max="1" width="3" customWidth="1"/>
    <col min="2" max="2" width="26" customWidth="1"/>
    <col min="3" max="4" width="14" customWidth="1"/>
    <col min="5" max="5" width="30" customWidth="1"/>
  </cols>
  <sheetData>
    <row r="1" spans="2:5" ht="21">
      <c r="B1" s="1" t="s">
        <v>51</v>
      </c>
    </row>
    <row r="2" spans="2:5">
      <c r="B2" s="2" t="s">
        <v>19</v>
      </c>
    </row>
    <row r="3" spans="2:5">
      <c r="B3" s="6" t="s">
        <v>252</v>
      </c>
    </row>
    <row r="4" spans="2:5">
      <c r="B4" s="5" t="s">
        <v>253</v>
      </c>
      <c r="C4" s="12">
        <f>'02_가정'!$F$10</f>
        <v>4.1700000000000001E-2</v>
      </c>
    </row>
    <row r="5" spans="2:5">
      <c r="B5" s="5" t="s">
        <v>254</v>
      </c>
      <c r="C5" s="8">
        <f>'02_가정'!$F$11</f>
        <v>0.08</v>
      </c>
    </row>
    <row r="6" spans="2:5">
      <c r="B6" s="5" t="s">
        <v>255</v>
      </c>
      <c r="C6" s="8">
        <f>'02_가정'!$F$9</f>
        <v>0.26400000000000001</v>
      </c>
    </row>
    <row r="7" spans="2:5">
      <c r="B7" s="5" t="s">
        <v>256</v>
      </c>
      <c r="C7" s="28">
        <v>0.41299999999999998</v>
      </c>
      <c r="E7" s="30" t="s">
        <v>257</v>
      </c>
    </row>
    <row r="8" spans="2:5">
      <c r="B8" s="5" t="s">
        <v>258</v>
      </c>
      <c r="C8" s="28">
        <f>C7*2/3+1/3</f>
        <v>0.60866666666666669</v>
      </c>
    </row>
    <row r="9" spans="2:5">
      <c r="B9" s="5" t="s">
        <v>259</v>
      </c>
      <c r="C9" s="28">
        <v>0.622</v>
      </c>
      <c r="E9" s="30" t="s">
        <v>260</v>
      </c>
    </row>
    <row r="10" spans="2:5">
      <c r="B10" s="5" t="s">
        <v>261</v>
      </c>
      <c r="C10" s="28">
        <f>C8</f>
        <v>0.60866666666666669</v>
      </c>
    </row>
    <row r="11" spans="2:5">
      <c r="B11" s="24" t="s">
        <v>262</v>
      </c>
      <c r="C11" s="31">
        <f>C4+C10*C5</f>
        <v>9.0393333333333339E-2</v>
      </c>
    </row>
    <row r="13" spans="2:5">
      <c r="B13" s="6" t="s">
        <v>263</v>
      </c>
    </row>
    <row r="14" spans="2:5">
      <c r="B14" s="5" t="s">
        <v>264</v>
      </c>
      <c r="C14" s="12">
        <v>3.7999999999999999E-2</v>
      </c>
      <c r="E14" s="30" t="s">
        <v>265</v>
      </c>
    </row>
    <row r="15" spans="2:5">
      <c r="B15" s="5" t="s">
        <v>266</v>
      </c>
      <c r="C15" s="12">
        <v>3.32E-2</v>
      </c>
      <c r="E15" s="30" t="s">
        <v>267</v>
      </c>
    </row>
    <row r="16" spans="2:5">
      <c r="B16" s="24" t="s">
        <v>268</v>
      </c>
      <c r="C16" s="31">
        <f>C14</f>
        <v>3.7999999999999999E-2</v>
      </c>
    </row>
    <row r="18" spans="2:5">
      <c r="B18" s="6" t="s">
        <v>269</v>
      </c>
    </row>
    <row r="19" spans="2:5">
      <c r="B19" s="5" t="s">
        <v>270</v>
      </c>
      <c r="C19" s="10">
        <v>1137000</v>
      </c>
      <c r="E19" s="30" t="s">
        <v>271</v>
      </c>
    </row>
    <row r="20" spans="2:5">
      <c r="B20" s="5" t="s">
        <v>272</v>
      </c>
      <c r="C20" s="10">
        <v>51448788</v>
      </c>
    </row>
    <row r="21" spans="2:5">
      <c r="B21" s="5" t="s">
        <v>273</v>
      </c>
      <c r="C21" s="10">
        <f>C19*C20/1000000</f>
        <v>58497271.956</v>
      </c>
      <c r="E21" s="30" t="s">
        <v>47</v>
      </c>
    </row>
    <row r="22" spans="2:5">
      <c r="B22" s="5" t="s">
        <v>274</v>
      </c>
      <c r="C22" s="10">
        <v>15900000</v>
      </c>
      <c r="E22" s="30" t="s">
        <v>275</v>
      </c>
    </row>
    <row r="23" spans="2:5">
      <c r="B23" s="5" t="s">
        <v>276</v>
      </c>
      <c r="C23" s="8">
        <f>C21/(C21+C22)</f>
        <v>0.78628248614541174</v>
      </c>
    </row>
    <row r="24" spans="2:5">
      <c r="B24" s="5" t="s">
        <v>277</v>
      </c>
      <c r="C24" s="8">
        <f>C22/(C21+C22)</f>
        <v>0.21371751385458826</v>
      </c>
    </row>
    <row r="26" spans="2:5">
      <c r="B26" s="24" t="s">
        <v>51</v>
      </c>
      <c r="C26" s="31">
        <f>C11*C23+C16*(1-C6)*C24</f>
        <v>7.705194629178938E-2</v>
      </c>
    </row>
  </sheetData>
  <phoneticPr fontId="10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13</vt:i4>
      </vt:variant>
    </vt:vector>
  </HeadingPairs>
  <TitlesOfParts>
    <vt:vector size="13" baseType="lpstr">
      <vt:lpstr>00_Index</vt:lpstr>
      <vt:lpstr>Report</vt:lpstr>
      <vt:lpstr>02_가정</vt:lpstr>
      <vt:lpstr>(연간) Revenue</vt:lpstr>
      <vt:lpstr>(연간) Expenses</vt:lpstr>
      <vt:lpstr>(월간) 추정손익</vt:lpstr>
      <vt:lpstr>08_CapEx</vt:lpstr>
      <vt:lpstr>09_운전자본</vt:lpstr>
      <vt:lpstr>10_WACC</vt:lpstr>
      <vt:lpstr>11_DCF</vt:lpstr>
      <vt:lpstr>12_민감도</vt:lpstr>
      <vt:lpstr>13_교차검증</vt:lpstr>
      <vt:lpstr>0A_Glossary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SangChul Yoon</cp:lastModifiedBy>
  <dcterms:created xsi:type="dcterms:W3CDTF">2026-07-03T06:54:29Z</dcterms:created>
  <dcterms:modified xsi:type="dcterms:W3CDTF">2026-07-11T06:11:23Z</dcterms:modified>
</cp:coreProperties>
</file>